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22" activeTab="0"/>
  </bookViews>
  <sheets>
    <sheet name="Раздел недвижимого имущества" sheetId="1" r:id="rId1"/>
    <sheet name="Раздел движимого имущества" sheetId="2" r:id="rId2"/>
    <sheet name="Раздел доли МО в уст. кап." sheetId="3" r:id="rId3"/>
  </sheets>
  <definedNames>
    <definedName name="_xlnm.Print_Area" localSheetId="0">'Раздел недвижимого имущества'!$A$1:$K$321</definedName>
  </definedNames>
  <calcPr fullCalcOnLoad="1"/>
</workbook>
</file>

<file path=xl/sharedStrings.xml><?xml version="1.0" encoding="utf-8"?>
<sst xmlns="http://schemas.openxmlformats.org/spreadsheetml/2006/main" count="5340" uniqueCount="2437">
  <si>
    <t>оперативное управление, постановление № 408 от 06.09.2022</t>
  </si>
  <si>
    <t>1098,1/1098,1</t>
  </si>
  <si>
    <t>Автобус ГАЗ-А62R52</t>
  </si>
  <si>
    <t>160.6/107,1</t>
  </si>
  <si>
    <t>400/155</t>
  </si>
  <si>
    <t>36143057,75/18895927,17</t>
  </si>
  <si>
    <t>Реестр объектов муниципальной собственности муниципального образования Волчихинский район Алтайского края</t>
  </si>
  <si>
    <t>Раздел недвижимого имущества</t>
  </si>
  <si>
    <t>Раздел движимого имущества</t>
  </si>
  <si>
    <t>Здания, помещения (жилые, нежилые)</t>
  </si>
  <si>
    <t>с. Волчиха, ул. Свердлова, 4</t>
  </si>
  <si>
    <t>Гараж</t>
  </si>
  <si>
    <t>с. Волчиха, ул. Ворошилова, 3/2</t>
  </si>
  <si>
    <t>Казна Волчихинского района</t>
  </si>
  <si>
    <t>Помещение</t>
  </si>
  <si>
    <t>с. Селиверстово, ул. Центральная, 45, пом. 1</t>
  </si>
  <si>
    <t>с. Волчиха, ул. Матросова, 10</t>
  </si>
  <si>
    <t>с. Волчиха, в 605 м. от здания ул. Ветеранов ВОВ, 77, по направлению на северо-запад</t>
  </si>
  <si>
    <t>с. Солоновка, ул. Новая, 2/2</t>
  </si>
  <si>
    <t>Здание ФАП</t>
  </si>
  <si>
    <t>п. Березовский, ул. Комсомольская, 17</t>
  </si>
  <si>
    <t>с. Усть-Кормиха, ул. Набережная, 27</t>
  </si>
  <si>
    <t xml:space="preserve">Нежилое помещение в здании (помещение ФАП) </t>
  </si>
  <si>
    <t>п. Плодосовхоз, ул. Мичурина, 2а, кв. 2</t>
  </si>
  <si>
    <t>с. Малышев Лог, ул. Октябрьская, 40/1</t>
  </si>
  <si>
    <t>п. Правда, ул. Береговая, 63, кв. 1</t>
  </si>
  <si>
    <t>с. Усть-Волчиха, ул. Почтовая, 29, кв. 2</t>
  </si>
  <si>
    <t>Сарай кирпичный</t>
  </si>
  <si>
    <t>Администрация Волчихинского района</t>
  </si>
  <si>
    <t>Туалет</t>
  </si>
  <si>
    <t>Комитет по физической культуре и спорту</t>
  </si>
  <si>
    <t>Комментаторская</t>
  </si>
  <si>
    <t>с. Волчиха, ул. 30 лет Октября, 72</t>
  </si>
  <si>
    <t>Помещение судейской</t>
  </si>
  <si>
    <t>с. Волчиха, ул. Свердлова, 6</t>
  </si>
  <si>
    <t>Котельная</t>
  </si>
  <si>
    <t>Водонапорная башня</t>
  </si>
  <si>
    <t>Жилой дом</t>
  </si>
  <si>
    <t>Помещение школы</t>
  </si>
  <si>
    <t>с. Бор-Форпост, ул. Сидорова, 15, пом. 1</t>
  </si>
  <si>
    <t>с. Бор-Форпост, ул. Сидорова, 15, пом. 2</t>
  </si>
  <si>
    <t>Помещение детского сада</t>
  </si>
  <si>
    <t>МКОУ "Волчихинская СШ № 1"</t>
  </si>
  <si>
    <t>с. Волчиха, ул. Ленина, 63</t>
  </si>
  <si>
    <t>Мастерская</t>
  </si>
  <si>
    <t>МКОУ "Волчихинская СШ № 2"</t>
  </si>
  <si>
    <t>Здание школы</t>
  </si>
  <si>
    <t>с. Волчиха, ул. Советская, 118</t>
  </si>
  <si>
    <t>МКОУ "Востровская СШ"</t>
  </si>
  <si>
    <t>с. Вострово, ул. Молодежная, 2Г</t>
  </si>
  <si>
    <t>Здание склада</t>
  </si>
  <si>
    <t>Здание мастерской</t>
  </si>
  <si>
    <t>Здание котельной</t>
  </si>
  <si>
    <t>с. Вострово, ул. Молодежная, 2А</t>
  </si>
  <si>
    <t>п. Коминтерн, ул. Садовая, 2А</t>
  </si>
  <si>
    <t>МКОУ "Солоновская средняя школа им. Н.А. Сартина"</t>
  </si>
  <si>
    <t>с. Солоновка, ул. Мамонтова, 4, пом. 1</t>
  </si>
  <si>
    <t>с. Солоновка, ул. Мамонтова, 4</t>
  </si>
  <si>
    <t>с. Волчиха, ул. Матросова, 15</t>
  </si>
  <si>
    <t>с. Волчиха, ул. Матросова, 15, пом. 1</t>
  </si>
  <si>
    <t>Овощехранилище</t>
  </si>
  <si>
    <t>Здание детского сада</t>
  </si>
  <si>
    <t>с. Волчиха, ул. Гагарина, 38</t>
  </si>
  <si>
    <t>Сооружения</t>
  </si>
  <si>
    <t>Поле летное</t>
  </si>
  <si>
    <t>Иные объекты</t>
  </si>
  <si>
    <t>Земельный участок</t>
  </si>
  <si>
    <t>п. Коминтерн, ул. Молодежная, 12а</t>
  </si>
  <si>
    <t>с. Селиверстово, ул. Центральная, 45/1</t>
  </si>
  <si>
    <t>Система видеонаблюдения</t>
  </si>
  <si>
    <t>Здание Администрации района</t>
  </si>
  <si>
    <t>Автомобиль CHEVROLET NIVA, 212300-55</t>
  </si>
  <si>
    <t>Автобус ПАЗ 32053</t>
  </si>
  <si>
    <t>Автобус Fiat DUCATO</t>
  </si>
  <si>
    <t>Трактор Т-170</t>
  </si>
  <si>
    <t>Котел</t>
  </si>
  <si>
    <t>Комитет по образованию и делам молодежи</t>
  </si>
  <si>
    <t>Автомобиль ГАЗ-322132</t>
  </si>
  <si>
    <t>Пароконвектомат ПКА6-1ВМ</t>
  </si>
  <si>
    <t>МКОУ "Волчихинская СШ №1"</t>
  </si>
  <si>
    <t>МКОУ "Волчихинская СШ №2"</t>
  </si>
  <si>
    <t>Автобус ПАЗ 32053-70</t>
  </si>
  <si>
    <t>Котел КМЧ-5-К80-01</t>
  </si>
  <si>
    <t>Насос ТОР-S/50/10DM</t>
  </si>
  <si>
    <t>Котел КВР-0,2к в легкой обмуровке</t>
  </si>
  <si>
    <t>Автобус ГАЗ-322171</t>
  </si>
  <si>
    <t>Котел КВР-0,2 в легкой обмуровке</t>
  </si>
  <si>
    <t>Здание музыкальная школа</t>
  </si>
  <si>
    <t>с. Волчиха, ул. Кирова, 101</t>
  </si>
  <si>
    <t>с. Волчиха, ул. Матросова, 11А</t>
  </si>
  <si>
    <t>Здание музея</t>
  </si>
  <si>
    <t>с. Волчиха, ул. Ворошилова, 2</t>
  </si>
  <si>
    <t>Отдел Администрации по культуре</t>
  </si>
  <si>
    <t>Здание</t>
  </si>
  <si>
    <t>Здание средней общеобразовательной школы на 176 учащихся</t>
  </si>
  <si>
    <t>с. Малышев Лог, ул. Октябрьская, 44</t>
  </si>
  <si>
    <t>с. Малышев Лог, ул. Октябрьская, 61А</t>
  </si>
  <si>
    <t>Канализационные сети</t>
  </si>
  <si>
    <t>МКОУ "Малышево-Логовская СШ"</t>
  </si>
  <si>
    <t>395 м.</t>
  </si>
  <si>
    <t>с. Новокормиха, ул. Центральная, 18</t>
  </si>
  <si>
    <t>Здание столовой</t>
  </si>
  <si>
    <t>Насос центробежный консольный 45/30а</t>
  </si>
  <si>
    <t>с. Пятков Лог, ул. Ленина, 80</t>
  </si>
  <si>
    <t>Насос центробежный консольный 45/30</t>
  </si>
  <si>
    <t>Насос К 45/30</t>
  </si>
  <si>
    <t>МАУ "Редакция газеты "Наши вести"</t>
  </si>
  <si>
    <t>с. Волчиха, ул. Свердлова, 1</t>
  </si>
  <si>
    <t>Автомобиль Иж 27175-036</t>
  </si>
  <si>
    <t>Автомобиль CHEVROLET NIVA 21230055</t>
  </si>
  <si>
    <t>п. Правда, ул. Мичурина, 1</t>
  </si>
  <si>
    <t>Здание пищеблока</t>
  </si>
  <si>
    <t>Грузопассажирский автомобиль УАЗ-2206-04</t>
  </si>
  <si>
    <t>ПТС 73 ЕО 891511</t>
  </si>
  <si>
    <t>Постановление № 861 от 31.12.2010, ПТС 16 МТ 891138</t>
  </si>
  <si>
    <t>Постановление № 547/1 от 24.09.2009, ПТС 52 МТ 979313</t>
  </si>
  <si>
    <t>Постановление № 547/1 от 24.09.2009, ПТС 52 МТ 979306</t>
  </si>
  <si>
    <t>ПТС 18 МН 723148</t>
  </si>
  <si>
    <t>ПТС 63 НМ 444876</t>
  </si>
  <si>
    <t>МКОУ "Солоновская СШ им. Н.А. Сартина"</t>
  </si>
  <si>
    <t>Договор аренды</t>
  </si>
  <si>
    <t>Договор безвозмездного пользования</t>
  </si>
  <si>
    <t>Постановление № 914 30.11.2012, ПТС ВА 542081</t>
  </si>
  <si>
    <t>Здание гаража</t>
  </si>
  <si>
    <t>с. Приборовое, ул. Мамонтова, 112</t>
  </si>
  <si>
    <t>с. Вострово, ул. Молодежная, 2В</t>
  </si>
  <si>
    <t>с. Волчиха, ул. Ленина, 63а</t>
  </si>
  <si>
    <t>с. Вострово, ул. Молодежная, 2а</t>
  </si>
  <si>
    <t>с. Бор-Форпост, ул. Сидорова, д. 15, пом. 2</t>
  </si>
  <si>
    <t>с. Солоновка, ул. им. Мамонтова, д. 4, пом.1</t>
  </si>
  <si>
    <t>с. Солоновка, ул. им. Мамонтова, д. 4, пом.2</t>
  </si>
  <si>
    <t>с. Бор-Форпост (южная граница кв. 241 Бор-Форпостовского лесничества)</t>
  </si>
  <si>
    <t>с. Волчиха, ул. 30 лет Октября, 70А</t>
  </si>
  <si>
    <t>Доминант</t>
  </si>
  <si>
    <t>Автобус для перевозки детей ПАЗ 32053-70</t>
  </si>
  <si>
    <t>Котел водонагревательный КВ0,3 № 546</t>
  </si>
  <si>
    <t>Котел водогрейный – Квр-0,2, заводской № 548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</si>
  <si>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</si>
  <si>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</si>
  <si>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</si>
  <si>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</si>
  <si>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</si>
  <si>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</si>
  <si>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</si>
  <si>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</si>
  <si>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</si>
  <si>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ограничениях (обременениях) с указанием даты возникновения и прекращения</t>
  </si>
  <si>
    <t>Балансовая стоимость движимого имущеста и начисленная амортизация</t>
  </si>
  <si>
    <t>Датат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</si>
  <si>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</si>
  <si>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</si>
  <si>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иным юридическим лицам, в которых муниципальное образование является учредителем</t>
  </si>
  <si>
    <t>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</si>
  <si>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</si>
  <si>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регистрации</t>
  </si>
  <si>
    <t>Балансовая и остаточная стоимость основных средств (фондов) (для муниципальных учреждений и муниципальных унитарных предприятий)</t>
  </si>
  <si>
    <t>Среднесписочная численность работников</t>
  </si>
  <si>
    <t>501,0/501,0</t>
  </si>
  <si>
    <t>18,2/18,2</t>
  </si>
  <si>
    <t xml:space="preserve">22 ВВ 791066 </t>
  </si>
  <si>
    <t xml:space="preserve">22 ВВ 791075 </t>
  </si>
  <si>
    <t xml:space="preserve">22 ВГ 020551 </t>
  </si>
  <si>
    <t>22 АА 788303</t>
  </si>
  <si>
    <t>27,3/0</t>
  </si>
  <si>
    <t>108,7/0</t>
  </si>
  <si>
    <t>270,9/0</t>
  </si>
  <si>
    <t>38,8/0</t>
  </si>
  <si>
    <t>334,2/0</t>
  </si>
  <si>
    <t>37,7/0</t>
  </si>
  <si>
    <t>312,5/0</t>
  </si>
  <si>
    <t>1422,4/0</t>
  </si>
  <si>
    <t>51,5/0</t>
  </si>
  <si>
    <t>157,5/0</t>
  </si>
  <si>
    <t>с. Волчиха, ул. 30 лет Октября, 70В</t>
  </si>
  <si>
    <t>22:08:011208:167</t>
  </si>
  <si>
    <t>22 ВВ 791040</t>
  </si>
  <si>
    <t>22 ВВ 791041</t>
  </si>
  <si>
    <t>72/72</t>
  </si>
  <si>
    <t>22:08:011241:284</t>
  </si>
  <si>
    <t>4044,9/4044,9</t>
  </si>
  <si>
    <t>22:08:011241:287</t>
  </si>
  <si>
    <t>22:08:011241:289</t>
  </si>
  <si>
    <t>205,6/205,6</t>
  </si>
  <si>
    <t>22:08:011241:285</t>
  </si>
  <si>
    <t>115,4/115,4</t>
  </si>
  <si>
    <t>22:08:011241:286</t>
  </si>
  <si>
    <t>278,9/278,9</t>
  </si>
  <si>
    <t>Часть админитсративного здания</t>
  </si>
  <si>
    <t>14,7/14,7</t>
  </si>
  <si>
    <t>5,9/5,9</t>
  </si>
  <si>
    <t>44,1/44,1</t>
  </si>
  <si>
    <t>242,6/242,6</t>
  </si>
  <si>
    <t>114,8/114,8</t>
  </si>
  <si>
    <t>340/340</t>
  </si>
  <si>
    <t>22 АВ 613676</t>
  </si>
  <si>
    <t>Оперативное управление, постановление № 301 от 12.05.2011</t>
  </si>
  <si>
    <t>22:08:011238:268</t>
  </si>
  <si>
    <t>22 АД 391042 (22 ВГ 100282)</t>
  </si>
  <si>
    <t>9263,6/9263,6</t>
  </si>
  <si>
    <t>Оперативное управление, постановление № 405 от 06.07.2010, акт приема-передачи № 1 от 24.03.2011</t>
  </si>
  <si>
    <t>2780,3/2780,3</t>
  </si>
  <si>
    <t>152/152</t>
  </si>
  <si>
    <t>46,4/46,4</t>
  </si>
  <si>
    <t>70/70</t>
  </si>
  <si>
    <t>260,2/260,2</t>
  </si>
  <si>
    <t>22:08:010501:413</t>
  </si>
  <si>
    <t>89,5/89,5</t>
  </si>
  <si>
    <t>2,0/2,0</t>
  </si>
  <si>
    <t>22 АВ 458263</t>
  </si>
  <si>
    <t>Оперативное управление, постановление № 863 от 31.12.2010</t>
  </si>
  <si>
    <t>22 АВ 458262</t>
  </si>
  <si>
    <t>25,3/25,3</t>
  </si>
  <si>
    <t>22:08:010302:307</t>
  </si>
  <si>
    <t>1378,41/1378,41</t>
  </si>
  <si>
    <t>22:08:010302:306</t>
  </si>
  <si>
    <t>2381,6/2381,6</t>
  </si>
  <si>
    <t>22:08:020301:608</t>
  </si>
  <si>
    <t>Оперативное управление, распоряжение № 176-р от 23.07.2007</t>
  </si>
  <si>
    <t>22:08:021102:462</t>
  </si>
  <si>
    <t>Оперативное управление, постановление № 651 от 23.08.2012</t>
  </si>
  <si>
    <t>85/85</t>
  </si>
  <si>
    <t>МКДОУ "Волчихинский детский сад № 2"</t>
  </si>
  <si>
    <t>22:08:011232:146</t>
  </si>
  <si>
    <t>2895/2895</t>
  </si>
  <si>
    <t>Оперативное управление, постановление № 280 от 06.05.2014</t>
  </si>
  <si>
    <t>Оперативное управление, распоряжение № 315-р от 23.11.2006</t>
  </si>
  <si>
    <t>МКДОУ "Волчихинский детский сад № 3"</t>
  </si>
  <si>
    <t>Здание детский сад</t>
  </si>
  <si>
    <t>с. Волчиха, ул. Калинина, 8а</t>
  </si>
  <si>
    <t>22:08:011236:100</t>
  </si>
  <si>
    <t>Оперативное управление, постановление № 281 от 06.05.2014</t>
  </si>
  <si>
    <t>Здание детского сада на 50 мест</t>
  </si>
  <si>
    <t>с. Волчиха, ул. Ленина, 63А</t>
  </si>
  <si>
    <t>22:08:011241:323</t>
  </si>
  <si>
    <t>Оперативное управление, постановление № 354 от 09.06.2014</t>
  </si>
  <si>
    <t>22:08:011236:108</t>
  </si>
  <si>
    <t>72/1,4</t>
  </si>
  <si>
    <t>80/1,6</t>
  </si>
  <si>
    <t>176/176</t>
  </si>
  <si>
    <t>139,8/139,8</t>
  </si>
  <si>
    <t>3,9/3,9</t>
  </si>
  <si>
    <t>Оперативное управление</t>
  </si>
  <si>
    <t>2,9/2,9</t>
  </si>
  <si>
    <t>95,3/95,3</t>
  </si>
  <si>
    <t>22 АВ 458264</t>
  </si>
  <si>
    <t>22 АВ  458260</t>
  </si>
  <si>
    <t>22 ВЖ 593833</t>
  </si>
  <si>
    <t>Постоянное (бессрочное) пользование, распоряжение администрации с. Волчиха № 42 от 29.06.2000</t>
  </si>
  <si>
    <t>АВ 371018</t>
  </si>
  <si>
    <t>22:08:011208:85</t>
  </si>
  <si>
    <t>22:08:011240:267</t>
  </si>
  <si>
    <t>22 АГ 132416</t>
  </si>
  <si>
    <t>22:08:011208:86</t>
  </si>
  <si>
    <t>22 АГ 132388</t>
  </si>
  <si>
    <t>22 АА 788196</t>
  </si>
  <si>
    <t>22 АА 788494</t>
  </si>
  <si>
    <t>22 АБ 0025</t>
  </si>
  <si>
    <t>22 АБ 002521</t>
  </si>
  <si>
    <t>22 АБ 002518</t>
  </si>
  <si>
    <t>22 АБ 002512</t>
  </si>
  <si>
    <t>22 АБ 002515</t>
  </si>
  <si>
    <t>22 АА 788497</t>
  </si>
  <si>
    <t>22 АБ 002530</t>
  </si>
  <si>
    <t>Постоянное (бессрочное) пользование</t>
  </si>
  <si>
    <t>с. Бор-Форпост, ул. Сидорова, д. 15, пом. 1</t>
  </si>
  <si>
    <t>22:08:010302:305</t>
  </si>
  <si>
    <t>с. Селиверстово , ул. Центральная, 53Г</t>
  </si>
  <si>
    <t>22:08:021102:458</t>
  </si>
  <si>
    <t>22 АД 138591</t>
  </si>
  <si>
    <t>22:08:010501:211</t>
  </si>
  <si>
    <t>22 АД 289803</t>
  </si>
  <si>
    <t>22:08:020301:594</t>
  </si>
  <si>
    <t>п. Березовский, ул. Кошевого, 21А, пом. 1</t>
  </si>
  <si>
    <t>Помещение котельной</t>
  </si>
  <si>
    <t>22:08:010101:655</t>
  </si>
  <si>
    <t>22:08:010101:644</t>
  </si>
  <si>
    <t>22:08:020901:90</t>
  </si>
  <si>
    <t>22 АВ 941610</t>
  </si>
  <si>
    <t>Постоянное (бессрочное) пользование, постановление № 651 от 23.08.2012</t>
  </si>
  <si>
    <t>22:08:010701:171</t>
  </si>
  <si>
    <t>22АВ 941612</t>
  </si>
  <si>
    <t>22:08:020301:603</t>
  </si>
  <si>
    <t>22 АД 391327</t>
  </si>
  <si>
    <t>22:08:011208:188</t>
  </si>
  <si>
    <t>22 АД 138581</t>
  </si>
  <si>
    <t>22:08:020502:95</t>
  </si>
  <si>
    <t>22 АГ 241364</t>
  </si>
  <si>
    <t>22:08:020901:89</t>
  </si>
  <si>
    <t>22 АВ 941608</t>
  </si>
  <si>
    <t>22:08:010701:170</t>
  </si>
  <si>
    <t>22 АВ 941606</t>
  </si>
  <si>
    <t>с. Волчиха, ул. 30 лет Октября, 72, пом. 1</t>
  </si>
  <si>
    <t>Оперативное управление, постановление №536 от 16.09.2014, св-во 22 АД 289706 от 25.09.2014</t>
  </si>
  <si>
    <t>Оперативное управление, постановление № 536 от 16.09.2014, св-во 22 АД 289705 от 25.09.2014</t>
  </si>
  <si>
    <t>Оперативное управление, распоряжение №176-р от 23.07.2007</t>
  </si>
  <si>
    <t>Комплект оборудования со СП и СИ</t>
  </si>
  <si>
    <t>98,9/98,9</t>
  </si>
  <si>
    <t>ПТС 63 НХ 295562</t>
  </si>
  <si>
    <t>843/0</t>
  </si>
  <si>
    <t>330,9/330,9</t>
  </si>
  <si>
    <t>ПТС 52 АК 618487</t>
  </si>
  <si>
    <t>Комплект компьютерного оборудования</t>
  </si>
  <si>
    <t>Комплект образовательного оборудования</t>
  </si>
  <si>
    <t>Теплосчетчик в сборе</t>
  </si>
  <si>
    <t>Мармит универсальный</t>
  </si>
  <si>
    <t>Комплект оборудования для кабинета биологии</t>
  </si>
  <si>
    <t>Доска интерактивная SmartTechnologies Ink 77</t>
  </si>
  <si>
    <t>Комплект оборудования</t>
  </si>
  <si>
    <t>Доска интерактивная GTCO CalcComp Inc</t>
  </si>
  <si>
    <t>Интерактивная доска</t>
  </si>
  <si>
    <t>Машина тестомесительная</t>
  </si>
  <si>
    <t>Цифровая лаборатория</t>
  </si>
  <si>
    <t xml:space="preserve">Интерактивная доска </t>
  </si>
  <si>
    <t>Програмное обеспечение Диалог</t>
  </si>
  <si>
    <t>Комплект школьной мебели</t>
  </si>
  <si>
    <t>Мультимедиа-проектор Tosnida</t>
  </si>
  <si>
    <t>Интерактивная доска 2</t>
  </si>
  <si>
    <t>Комплект интерактивных учебно-методических обр. прог. компл.</t>
  </si>
  <si>
    <t>Комплект оборудования для кабинета химии</t>
  </si>
  <si>
    <t>Лицензия Mikrosoft 2010</t>
  </si>
  <si>
    <t>Сервер Depo Storm</t>
  </si>
  <si>
    <t>Кабинет начальных классов</t>
  </si>
  <si>
    <t>МКДОУ "Волчихинский ДС № 2"</t>
  </si>
  <si>
    <t>МКДОУ "Волчихинский ДС № 3"</t>
  </si>
  <si>
    <t>Стиральная машина SAMSUNG</t>
  </si>
  <si>
    <t>Контрабас</t>
  </si>
  <si>
    <t>Баян "Тула"</t>
  </si>
  <si>
    <t>Оперативное управление, постановление № 492 от 12.08.2013</t>
  </si>
  <si>
    <t>Учебное оборудование</t>
  </si>
  <si>
    <t>Тракторная тележка 2ПТС-4</t>
  </si>
  <si>
    <t>Пароконвектомат PIRON G906RXS D</t>
  </si>
  <si>
    <t>Котел водогрейный – Квр-0,2</t>
  </si>
  <si>
    <t>Доска интерактивная</t>
  </si>
  <si>
    <t>Музыкальное оборудование</t>
  </si>
  <si>
    <t>Оборудование для столовой</t>
  </si>
  <si>
    <t>Теплосчетчик</t>
  </si>
  <si>
    <t>Баян</t>
  </si>
  <si>
    <t>Синтезатор Кассио</t>
  </si>
  <si>
    <t>Шкаф пекарский</t>
  </si>
  <si>
    <t>Прилавок для 1 и 2 блюд</t>
  </si>
  <si>
    <t>ПТС 52 МР 287492</t>
  </si>
  <si>
    <t>Оборудование для кабинета физики</t>
  </si>
  <si>
    <t>МКОУ "Волчихинская средняя школа № 1"</t>
  </si>
  <si>
    <t>МКОУ "Волчихинская средняя школа № 2"</t>
  </si>
  <si>
    <t>МКОУ "Востровская средняя школа"</t>
  </si>
  <si>
    <t>658951, Алтайский край, Волчихинский район, с. Вострово, ул Молодежная, 2Г</t>
  </si>
  <si>
    <t>МКОУ "Малышево-Логовская средняя школа"</t>
  </si>
  <si>
    <t>658930, Алтайский край, Волчихинский район, с. Волчиха, ул. Гагарина, 38</t>
  </si>
  <si>
    <t>658945, Алтайский край, Волчихинский район, с. Усть-Волчиха, ул. Почтовая, 11</t>
  </si>
  <si>
    <t>658930, Алтайский край, Волчихинский район, с. Волчиха, ул. Свердлова, 4</t>
  </si>
  <si>
    <t>Серия 22 № 001887374 от 22.09.1999</t>
  </si>
  <si>
    <t>Серия 22 № 003252250 от 24.01.2002</t>
  </si>
  <si>
    <t>Казна муниципального образования Волчихинский район Алтайского края</t>
  </si>
  <si>
    <t>Алтайский край, Волчихинский район, с. Волчиха, ул. Свердлова, 6</t>
  </si>
  <si>
    <t>658930, Алтайский край, Волчихинский район, с. Волчиха, ул. Ленина, 63</t>
  </si>
  <si>
    <t>658930, Алтайский край, Волчихинский район, с. Волчиха, ул. Советская , 118</t>
  </si>
  <si>
    <t>658930, Алтайский край, Волчихинский район, с. Волчиха, ул. Калинина, 8А</t>
  </si>
  <si>
    <t>658953, Алтайский край, Волчихинский район, с. Малышев Лог, ул. Октябрьская, 44</t>
  </si>
  <si>
    <t>Серия 22 № 003613741 от 01.08.2012</t>
  </si>
  <si>
    <t>Серия 22 № 003613373 от 15.12.2011</t>
  </si>
  <si>
    <t>Серия 22 № 003613690 от 02.07.2012</t>
  </si>
  <si>
    <t>Серия 22 № 003613464 от 14.12.2011</t>
  </si>
  <si>
    <t>Серия 22 № 003613365 от 15.12.2011</t>
  </si>
  <si>
    <t>Серия 22 № 003613656 от 29.02.2012</t>
  </si>
  <si>
    <t>Серия 22 № 002854010 от 26.10.2007</t>
  </si>
  <si>
    <t>Серия 22 № 002854148 от 05.12.2007</t>
  </si>
  <si>
    <t>Серия 22 № 003613552 от 23.01.2012</t>
  </si>
  <si>
    <t>Хозяйственное ведение</t>
  </si>
  <si>
    <t>Серия 22 № 003252363 от 22.04.1992</t>
  </si>
  <si>
    <t>Серия 22 № 003252567 от 27.12.1996</t>
  </si>
  <si>
    <t>Серия 22 № 003245440 от 11.10.2010</t>
  </si>
  <si>
    <t>22:08:011222:1</t>
  </si>
  <si>
    <t>с. Волчиха, ул. Ленина, 210Г/3</t>
  </si>
  <si>
    <t>22:08:011235:203</t>
  </si>
  <si>
    <t>308,2/271,8</t>
  </si>
  <si>
    <t>2846,1/ 2319,4</t>
  </si>
  <si>
    <t>781/781</t>
  </si>
  <si>
    <t>22:08:011222:115</t>
  </si>
  <si>
    <t>Оперативное управление, постановление № 73 от 03.02.2016</t>
  </si>
  <si>
    <t>22:08:011222:140</t>
  </si>
  <si>
    <t>Нежилое помещение</t>
  </si>
  <si>
    <t>с. Волчиха, ул. Ленина, 210Г, пом. 3</t>
  </si>
  <si>
    <t>22:08:011235:205</t>
  </si>
  <si>
    <t>2345,2/ 2345,2</t>
  </si>
  <si>
    <t>п. Правда, ул. Алтайская, 1А, пом. 1</t>
  </si>
  <si>
    <t>22:08:020301:611</t>
  </si>
  <si>
    <t>п. Правда, ул. Алтайская, 1А, пом. 2</t>
  </si>
  <si>
    <t>22:08:020301:610</t>
  </si>
  <si>
    <t>10/0,2</t>
  </si>
  <si>
    <t>232,7/232,7</t>
  </si>
  <si>
    <t>22:08:011246:38</t>
  </si>
  <si>
    <t>27,9/27,9</t>
  </si>
  <si>
    <t>Комитет экономики и управления муниципальным имуществом</t>
  </si>
  <si>
    <t>Распоряжение Администрации Алтайского края от 13.11.2015 № 93-рг, постановление № 677 от 04.12.2015, ПТС 63 ОА 742655</t>
  </si>
  <si>
    <t>Оперативное управлени, постановление № 673 от 01.12.2015</t>
  </si>
  <si>
    <t>312,8/312,8</t>
  </si>
  <si>
    <t>Плита резиновая</t>
  </si>
  <si>
    <t>96,5/96,5</t>
  </si>
  <si>
    <t>25/25</t>
  </si>
  <si>
    <t>Зона приземления для прыжков высоту</t>
  </si>
  <si>
    <t>138,5/138,5</t>
  </si>
  <si>
    <t>Щит баскетбольный</t>
  </si>
  <si>
    <t>86,4/86,4</t>
  </si>
  <si>
    <t>125,2/125,2</t>
  </si>
  <si>
    <t>67,85/67,85</t>
  </si>
  <si>
    <t>Плита электрическая ПЭ-724ШК</t>
  </si>
  <si>
    <t>53,5/53,5</t>
  </si>
  <si>
    <t>Интерактивная доска SMART Board 660</t>
  </si>
  <si>
    <t>67/67</t>
  </si>
  <si>
    <t>67,9/67,9</t>
  </si>
  <si>
    <t>298,9/298,9</t>
  </si>
  <si>
    <t>Тепловычислитель ТМК-Н20</t>
  </si>
  <si>
    <t>59/59</t>
  </si>
  <si>
    <t>102/102</t>
  </si>
  <si>
    <t>65/65</t>
  </si>
  <si>
    <t>98,8/98,8</t>
  </si>
  <si>
    <t>88/88</t>
  </si>
  <si>
    <t>54/54</t>
  </si>
  <si>
    <t>68,9/68,9</t>
  </si>
  <si>
    <t>Мозаичное панно "Попугаи" 800*1200 мм</t>
  </si>
  <si>
    <t>Оперативное управление, постановление № 203 от 03.04.2015</t>
  </si>
  <si>
    <t>Оперативное управление, приказ № 398а от 18.11.2014</t>
  </si>
  <si>
    <t>Винтовка спортивная пневматическая газобалонная, модель Walther LG 300</t>
  </si>
  <si>
    <t>Оперативное управление, постановление №751 от 31.12.2015</t>
  </si>
  <si>
    <t>Системный блок</t>
  </si>
  <si>
    <t>56,4/56,4</t>
  </si>
  <si>
    <t>67,8/67,8</t>
  </si>
  <si>
    <t>54,6/54,6</t>
  </si>
  <si>
    <t>Стеллаж для кухни СТКН 1600х15000х400</t>
  </si>
  <si>
    <t>Оперативное управление, постановление № 94 от 10.02.2015</t>
  </si>
  <si>
    <t>Интерактивный комплекс</t>
  </si>
  <si>
    <t>Ноутбук, мебель для 1 класса</t>
  </si>
  <si>
    <t>Мебель для 1 класса, мебель для игровой комнаты</t>
  </si>
  <si>
    <t>22/22</t>
  </si>
  <si>
    <t>16,9/16,9</t>
  </si>
  <si>
    <t>Доска интерактивная Smart technologies</t>
  </si>
  <si>
    <t>97/97</t>
  </si>
  <si>
    <t>21,5/21,5</t>
  </si>
  <si>
    <t>1022202575801, 07.10.2002</t>
  </si>
  <si>
    <t>1022202576021, 24.12.1996</t>
  </si>
  <si>
    <t>1022202578100, 31.12.2002</t>
  </si>
  <si>
    <t>1022202578111, 31.12.2002</t>
  </si>
  <si>
    <t>1022202576110, от 15.12.2011</t>
  </si>
  <si>
    <t>1022202577187, 14.12.2011</t>
  </si>
  <si>
    <t>Комплект  звуковой аппаратуры</t>
  </si>
  <si>
    <t>53,2/53,2</t>
  </si>
  <si>
    <t>Аккустическая аппаратура</t>
  </si>
  <si>
    <t>263,3/263,3</t>
  </si>
  <si>
    <t>с. Бор-Форпост, ул. Сидорова, 13, пом. 1</t>
  </si>
  <si>
    <t>22:08:010701:149</t>
  </si>
  <si>
    <t xml:space="preserve">                </t>
  </si>
  <si>
    <t>Серия 22 № 003624727 от 20.12.2013</t>
  </si>
  <si>
    <t>п. Березовский, ул. Кошевого, 21А, пом. 2</t>
  </si>
  <si>
    <t>22:08:010101:654</t>
  </si>
  <si>
    <t>135/135</t>
  </si>
  <si>
    <t>Детский сад на 80 мест</t>
  </si>
  <si>
    <t>Оперативное управление, постановление № 167 от 22.03.2016</t>
  </si>
  <si>
    <t>с. Солоновка, ул. Мамонтова, 4 пом, .2</t>
  </si>
  <si>
    <t>22:08:020901:96</t>
  </si>
  <si>
    <t>Оперативное управление, постановление № 480 от 15.08.2016</t>
  </si>
  <si>
    <t>2285,2/ 2285,2</t>
  </si>
  <si>
    <t>93,9/93,9</t>
  </si>
  <si>
    <t>94,02/94,02</t>
  </si>
  <si>
    <t>350,5/350,5</t>
  </si>
  <si>
    <t>Многофункциональная спортивная площадка круглогодичного использования</t>
  </si>
  <si>
    <t>Постановление № 704</t>
  </si>
  <si>
    <t>Оперативное управление, постановление от 06.12.2016 № 704</t>
  </si>
  <si>
    <t>Постоянное (бессрочное) пользование, постановление № 217 от 14.04.2016</t>
  </si>
  <si>
    <t>22:08:011232:89</t>
  </si>
  <si>
    <t>22-22-08/017/2014-270</t>
  </si>
  <si>
    <t>Постоянное (бессрочное) пользование, постановление № 748 от 18.12.2014</t>
  </si>
  <si>
    <t>22:08:011236:52</t>
  </si>
  <si>
    <t xml:space="preserve">22-22/016-22/016/025/2016-217/1 </t>
  </si>
  <si>
    <t>Постоянное (бессрочное) пользование, № 22-22/016-22/016/025/2016-201/1  от 21.07.2016</t>
  </si>
  <si>
    <t>Постановление от 12.12.2016 № 711</t>
  </si>
  <si>
    <t>п. Берёзовский, ул. Кошевого, 21а</t>
  </si>
  <si>
    <t>22-22-08/017/2014-66</t>
  </si>
  <si>
    <t>с. Волчиха, ул. Матросова, 11а</t>
  </si>
  <si>
    <t>22:08:011240:10</t>
  </si>
  <si>
    <t>22-22/021-22/999/001/2016-1023/1</t>
  </si>
  <si>
    <t>с. Малышев Лог, ул. Октябрьская, д. 44</t>
  </si>
  <si>
    <t>22:08:030203:209</t>
  </si>
  <si>
    <t>Постоянное (бессрочное) пользование, постановление № 719 от 14.12.2016</t>
  </si>
  <si>
    <t>№ рег. права 22-22-08/001/2014-71</t>
  </si>
  <si>
    <t>Постоянное (бессрочное) пользование, постановление № 486 от 17.08.2016</t>
  </si>
  <si>
    <t>с. Бор-Форпост, ул. Сидорова, д. 15а</t>
  </si>
  <si>
    <t>22:08:010701:775</t>
  </si>
  <si>
    <t>с. Малышев Лог, ул. Октябрьская, д. 38а</t>
  </si>
  <si>
    <t>22:08:030203:208</t>
  </si>
  <si>
    <t>Постоянное (бессрочное) пользование, постановление № 720 от 14.12.2016</t>
  </si>
  <si>
    <t>22:08:020101:393</t>
  </si>
  <si>
    <t>Оперативное управление, Постановление № 339 от 15.06.2015</t>
  </si>
  <si>
    <t>Автомобиль NISSAN SENTRA</t>
  </si>
  <si>
    <t>Оперативное управление, постановление № 261 от 04.05.2016</t>
  </si>
  <si>
    <t>Кухня прицепная</t>
  </si>
  <si>
    <t>68,0/68,0</t>
  </si>
  <si>
    <t>Постановление № 715 от 13.12.2016</t>
  </si>
  <si>
    <t>Оперативное управление, постановление № 715 от 13.12.2016</t>
  </si>
  <si>
    <t>190/190</t>
  </si>
  <si>
    <t>689/689</t>
  </si>
  <si>
    <t>Котёл универсальный отопительный водогрейный чугунный секционный КЧМ-5К «Комби»</t>
  </si>
  <si>
    <t>Котёл универсальный отопительный водогрейный чугунный секционный КЧМ-5К</t>
  </si>
  <si>
    <t>Котел универсальный отопительный водогрейный чугунный секционный КЧМ-5-К-03-М1 (9 секций)</t>
  </si>
  <si>
    <t>Мембранный бак для отопления</t>
  </si>
  <si>
    <t>Насос ТОР-S 65 13 DM PN 10</t>
  </si>
  <si>
    <t>6,8/6,8</t>
  </si>
  <si>
    <t>24,8/24,8</t>
  </si>
  <si>
    <t>54,74/54,74</t>
  </si>
  <si>
    <t>106,13/106,13</t>
  </si>
  <si>
    <t>Котел водогрейный КВр-0,3, заводской номер 547</t>
  </si>
  <si>
    <t>Агрегаты электронасосные центробежные, консольные</t>
  </si>
  <si>
    <t>Дымосос Д-3</t>
  </si>
  <si>
    <t>14,0/14,0</t>
  </si>
  <si>
    <t>54,9/54,9</t>
  </si>
  <si>
    <t>56,5/56,5</t>
  </si>
  <si>
    <t>198,5/198,5</t>
  </si>
  <si>
    <t xml:space="preserve">Комплект школьной мебели </t>
  </si>
  <si>
    <t>99,9/99,9</t>
  </si>
  <si>
    <t>Сервер team Ray 1041 с ПО</t>
  </si>
  <si>
    <t>55,2/55,2</t>
  </si>
  <si>
    <t>Шкаф для наглядных пособий</t>
  </si>
  <si>
    <t>Плита Аста мармит</t>
  </si>
  <si>
    <t>80,8/80,8</t>
  </si>
  <si>
    <t>59,0/59,0</t>
  </si>
  <si>
    <t>Комплект лыжного инвентаря</t>
  </si>
  <si>
    <t>53,9/53,9</t>
  </si>
  <si>
    <t>Теневой навес ТН-5602</t>
  </si>
  <si>
    <t>56,3/56,3</t>
  </si>
  <si>
    <t>21,9/21,9</t>
  </si>
  <si>
    <t>Котел КВР-0,2к в легкой обмуровке без комплектующих</t>
  </si>
  <si>
    <t>Котел водогрейный КВр-02</t>
  </si>
  <si>
    <t>Насос центробежный консольный К45/30</t>
  </si>
  <si>
    <t>Автобус для перевозки детей ПАЗ 3206-110-70</t>
  </si>
  <si>
    <t>57,9/57,9</t>
  </si>
  <si>
    <t>Комплект звуковой аппаратуры</t>
  </si>
  <si>
    <t>Программно-аппаратный комплекс</t>
  </si>
  <si>
    <t>Многофункциональное устройство Xerox</t>
  </si>
  <si>
    <t>Комитет по финанам, налоговой и кредитной политике</t>
  </si>
  <si>
    <t>Размер доли, принадлежавшей муниципальному образованию в уставном  (складочном) капитале, в процентах (для хозяйственных обществ и товариществ</t>
  </si>
  <si>
    <t>с. Волчиха, ул. Свердлова, 6, пом.2</t>
  </si>
  <si>
    <t>22:08:011240:662</t>
  </si>
  <si>
    <t>80.2/41.9</t>
  </si>
  <si>
    <t>с. Волчиха, ул. Свердлова, 6, пом.3</t>
  </si>
  <si>
    <t>22:08:011240:661</t>
  </si>
  <si>
    <t>80.1/41.8</t>
  </si>
  <si>
    <t>с. Волчиха, ул. Свердлова, 6, пом.4</t>
  </si>
  <si>
    <t>22:08:011240:660</t>
  </si>
  <si>
    <t>100.0/43.9</t>
  </si>
  <si>
    <t>4,5/4.5</t>
  </si>
  <si>
    <t>с. Волчиха, ул. Свердлова, 6, пом. 1</t>
  </si>
  <si>
    <t>22:08:011240:659</t>
  </si>
  <si>
    <t>Оперативное управление, постановление № 748 от 22.12.2017</t>
  </si>
  <si>
    <t>Оперативное управление, постановление № 541 от 26.09.2017</t>
  </si>
  <si>
    <t>Оперативное управление, постановление № 534 от 26.09.2017</t>
  </si>
  <si>
    <t>с. Бор-Форпост, ул. Сидорова, 15А</t>
  </si>
  <si>
    <t>Оперативное управление, распоряжение № 300-р от 15.11.2006, в редакции распоряжения № 109-р от 15.11.2017</t>
  </si>
  <si>
    <t>Нежилое здание</t>
  </si>
  <si>
    <t>Оперативное управление, постановление № 583 от 04.10.2017</t>
  </si>
  <si>
    <t>5.9/5.9</t>
  </si>
  <si>
    <t>МКУК "Волчихинский многофункциональный центр"</t>
  </si>
  <si>
    <t>Оперативное управление, постановление от 19.06.2017 № 350</t>
  </si>
  <si>
    <t>45.0/45.0</t>
  </si>
  <si>
    <t>Оперативное управление, постановление № 616 от 25.10.2017</t>
  </si>
  <si>
    <t>Оперативное управление, постановление № 522 от 25.09.2017</t>
  </si>
  <si>
    <t>22:08:030202:265</t>
  </si>
  <si>
    <t>22:08:030202:311</t>
  </si>
  <si>
    <t>Оперативное управление, постановление № 538 от 26.09.2017</t>
  </si>
  <si>
    <t>Оперативное управление, постановление № 577 от 04.10.2017</t>
  </si>
  <si>
    <t>Оперативное управление, постановление № 574 от 04.10.2017</t>
  </si>
  <si>
    <t>Оперативное управление, постановление № 348 от 19.06.2017</t>
  </si>
  <si>
    <t>Оперативное управление, постановление № 525 от 26.09.2017</t>
  </si>
  <si>
    <t>с. Селиверстово, ул. Центральная, 53 В</t>
  </si>
  <si>
    <t>22:08:021102:507</t>
  </si>
  <si>
    <t>Оперативное управление, постановление № 587 от 05.10.2017</t>
  </si>
  <si>
    <t>36,7/36.7</t>
  </si>
  <si>
    <t>15/15</t>
  </si>
  <si>
    <t>22,1/22.1</t>
  </si>
  <si>
    <t>15,8/15.8</t>
  </si>
  <si>
    <t>19,5/19.5</t>
  </si>
  <si>
    <t>Оперативное управление, постановление № 673 от 15.11.2017</t>
  </si>
  <si>
    <t xml:space="preserve">с.Волчиха, ул.  Набережная. </t>
  </si>
  <si>
    <t xml:space="preserve">с.Волчиха, ул.  Ленина №1 </t>
  </si>
  <si>
    <t xml:space="preserve">с.Волчиха, ул. Калинина №1. </t>
  </si>
  <si>
    <t xml:space="preserve">с.Волчиха, ул. Калинина №2. </t>
  </si>
  <si>
    <t>с.Волчиха, ул. Кирова.</t>
  </si>
  <si>
    <t xml:space="preserve">с.Волчиха, ул.  Колядо. </t>
  </si>
  <si>
    <t xml:space="preserve">п. Правда, ул. Береговая. </t>
  </si>
  <si>
    <t>с.Волчиха, ул. Кошевого.</t>
  </si>
  <si>
    <t xml:space="preserve">с.Волчиха, ул.  Крупская </t>
  </si>
  <si>
    <t>с.Волчиха, ул. Ленина №2</t>
  </si>
  <si>
    <t xml:space="preserve">с.Волчиха, ул.  Лермонтова. </t>
  </si>
  <si>
    <t xml:space="preserve">с.Волчиха, ул. Ломоносова. </t>
  </si>
  <si>
    <t>с.Волчиха, ул. Мамонтова.</t>
  </si>
  <si>
    <t xml:space="preserve">с.Волчиха, ул. Матросова1. </t>
  </si>
  <si>
    <t>с.Волчиха, ул. Матросова 2.</t>
  </si>
  <si>
    <t xml:space="preserve">с.Волчиха, ул.  Молодежная. </t>
  </si>
  <si>
    <t xml:space="preserve">с.Волчиха, ул. Набережная 2. </t>
  </si>
  <si>
    <t>с.Волчиха, ул.  Новая.</t>
  </si>
  <si>
    <t xml:space="preserve">с.Волчиха, ул.  Новоселов. </t>
  </si>
  <si>
    <t>с.Волчихаул, ул. Островского.</t>
  </si>
  <si>
    <t xml:space="preserve">с.Волчиха п.Мирный 1. </t>
  </si>
  <si>
    <t xml:space="preserve">с.Волчиха п.Мирный 2. </t>
  </si>
  <si>
    <t>с.Волчиха, ул. Партизанская.</t>
  </si>
  <si>
    <t>с.Волчиха, ул.  Клубный.</t>
  </si>
  <si>
    <t>с.Волчиха, ул. Песчаная.</t>
  </si>
  <si>
    <t>с.Волчиха  «Плодосовхоз».</t>
  </si>
  <si>
    <t>с.Волчиха «Плодосовхоз Лисовенко».</t>
  </si>
  <si>
    <t>с.Волчиха «Плодосовхоз Мичурина».</t>
  </si>
  <si>
    <t>с.Волчиха, ул. Подборная.</t>
  </si>
  <si>
    <t>с.Правда ул.Береговой.</t>
  </si>
  <si>
    <t>с.Правда, ул.Молодежная.</t>
  </si>
  <si>
    <t>с.Правда,  ул.Алтайская.</t>
  </si>
  <si>
    <t>с.Правда, ул.Мичурина.</t>
  </si>
  <si>
    <t>с.Волчиха, ул. Пушкина.</t>
  </si>
  <si>
    <t>с.Волчиха, ул. Российская.</t>
  </si>
  <si>
    <t>с.Волчиха, ул. Русакова.</t>
  </si>
  <si>
    <t>с.Волчиха, ул. Садовая.</t>
  </si>
  <si>
    <t>с.Волчиха, ул. Свердлова.</t>
  </si>
  <si>
    <t>с.Волчиха, ул. Северная.</t>
  </si>
  <si>
    <t>с.Волчиха, ул. Сибирская.</t>
  </si>
  <si>
    <t>с.Волчиха, ул. Советская.</t>
  </si>
  <si>
    <t>с.Волчиха, ул. Энергетиков.</t>
  </si>
  <si>
    <t xml:space="preserve">с.Волчиха, ул.  Степная. </t>
  </si>
  <si>
    <t xml:space="preserve">с.Волчиха, ул.  Столыпина. </t>
  </si>
  <si>
    <t>с.Волчиха, ул. Строителей.</t>
  </si>
  <si>
    <t>с.Волчиха, ул.  Титова.</t>
  </si>
  <si>
    <t>с.Волчиха, ул. Толстого.</t>
  </si>
  <si>
    <t>с.Волчиха, ул. Фрунзе</t>
  </si>
  <si>
    <t>с.Волчиха, ул. Чапаева.</t>
  </si>
  <si>
    <t>с.Волчиха, ул.  Южная.</t>
  </si>
  <si>
    <t xml:space="preserve">с.Волчиха подъезд к кладбищу </t>
  </si>
  <si>
    <t>0,9</t>
  </si>
  <si>
    <t>0,8</t>
  </si>
  <si>
    <t>0,7</t>
  </si>
  <si>
    <t>1.0/-</t>
  </si>
  <si>
    <t>1009.1/309.5</t>
  </si>
  <si>
    <t>2028.8/2028.8</t>
  </si>
  <si>
    <t>310.5/310.5</t>
  </si>
  <si>
    <t>737.4/296.9</t>
  </si>
  <si>
    <t>465.7/142.8</t>
  </si>
  <si>
    <t>98.9/19.8</t>
  </si>
  <si>
    <t>Автомобильная дорога общего пользования</t>
  </si>
  <si>
    <t>Постоянное (бессрочное) пользование, постановление № 751 от 26.12.2017</t>
  </si>
  <si>
    <t>20,4/20.4</t>
  </si>
  <si>
    <t>Постоянное (бессрочное) пользование, постановление № 611 от 25.10.2017</t>
  </si>
  <si>
    <t>Постоянное (бессрочное) пользование, постановление № 610 от 25.10.2017</t>
  </si>
  <si>
    <t>Постоянное (бессрочное) пользование, постановление № 618 от 25.10.2017</t>
  </si>
  <si>
    <t>Постоянное (бессрочное) пользование, постановление № 6 от 11.01.2018</t>
  </si>
  <si>
    <t>Постоянное (бессрочное) пользование, постановление № 621 от 25.10.2017</t>
  </si>
  <si>
    <t>с. Малышев Лог, ул. Октябрьская, д. 61а</t>
  </si>
  <si>
    <t>22:08:030202:308</t>
  </si>
  <si>
    <t>Постоянное (бессрочное) пользование, постановление № 7 от 11.01.2018</t>
  </si>
  <si>
    <t>Постоянное (бессрочное) пользование, постановление № 620 от 25.10.2017</t>
  </si>
  <si>
    <t>Постоянное (бессрочное) пользование, постановление № 624 от 25.10.2017</t>
  </si>
  <si>
    <t>Постоянное (бессрочное) пользование, постановление № 623 от 25.10.2017</t>
  </si>
  <si>
    <t>Постоянное (бессрочное) пользование, постановление № 622 от 25.10.2017</t>
  </si>
  <si>
    <t>с. Селиверстово , ул. Центральная, 53В</t>
  </si>
  <si>
    <t>22:08:021102:506</t>
  </si>
  <si>
    <t>Постоянное (бессрочное) пользование, постановление № 613 от 25.10.2017</t>
  </si>
  <si>
    <t>ПТС 63 ОТ 192371</t>
  </si>
  <si>
    <t>Оперативное управление, Постановление № 720 от 12.12.2017</t>
  </si>
  <si>
    <t>Автомобиль NISSAN ALMERA</t>
  </si>
  <si>
    <t>ПТС 78 ОС 539131</t>
  </si>
  <si>
    <t>Оперативное управление, постановление № 721 от 12.12.2017</t>
  </si>
  <si>
    <t>Ноутбук DELL INSPIRON</t>
  </si>
  <si>
    <t>Котел КВР-0.25, КБ</t>
  </si>
  <si>
    <t>Оперативное управление, постановление № 542 от 26.09.2017</t>
  </si>
  <si>
    <t>Оперативное управление, постановление № 542 от 26.09.2015</t>
  </si>
  <si>
    <t>Оперативное управление, постановление № 542 от 26.09.2016</t>
  </si>
  <si>
    <t>Комплект оброрудования для кабинета биологии</t>
  </si>
  <si>
    <t>52,4/52.4</t>
  </si>
  <si>
    <t>Оперативное управление, постановление № 533 от 26.09.2017</t>
  </si>
  <si>
    <t>408,6/408.6</t>
  </si>
  <si>
    <t>Интерактивная доска Lnterwrite</t>
  </si>
  <si>
    <t>91,1/91.1</t>
  </si>
  <si>
    <t>Оперативное управление, постановление № 643 от 30.10.2017</t>
  </si>
  <si>
    <t>Оперативное управление, постановление № 521 от 25.09.2017</t>
  </si>
  <si>
    <t>Оперативное управление, постановление № 578 от 04.10.2017</t>
  </si>
  <si>
    <t>Оперативное управление, постановление № 537 от 26.09.2017</t>
  </si>
  <si>
    <t>Оперативное управление, постановление № 528 от 26.09.2017</t>
  </si>
  <si>
    <t>Оперативное управление, постановление № 346 от 19.06.2017</t>
  </si>
  <si>
    <t>51/51</t>
  </si>
  <si>
    <t>56,4/56.4</t>
  </si>
  <si>
    <t>54,8/54.8</t>
  </si>
  <si>
    <t>99/99</t>
  </si>
  <si>
    <t>Котел КВр-04 в легкой обмуровке</t>
  </si>
  <si>
    <t>Оперативное управление, постановление № 588 от 05.10.2017</t>
  </si>
  <si>
    <t>Аппаратно-програмный комплекс для слабовидящих детей</t>
  </si>
  <si>
    <t>Аппаратно-програмный комплекс для слабослышащих детей и детей с нарушением речи</t>
  </si>
  <si>
    <t>Оперативное управление, постановление № 617 от 25.10.2017</t>
  </si>
  <si>
    <t>Постановление № 335 от 15.06.2017</t>
  </si>
  <si>
    <t>Помещение склада</t>
  </si>
  <si>
    <t>с. Волчиха, пос. Мирный, 2</t>
  </si>
  <si>
    <t>Склад ГСМ</t>
  </si>
  <si>
    <t>16/16</t>
  </si>
  <si>
    <t>Здание проходной</t>
  </si>
  <si>
    <t>с. Волчиха, пос. Мирный, 2, стр. М</t>
  </si>
  <si>
    <t>22:08:011202:477</t>
  </si>
  <si>
    <t>Здание автогаража</t>
  </si>
  <si>
    <t>с. Волчиха, пос. Мирный, 2, стр. Д</t>
  </si>
  <si>
    <t>22:08:010101:609</t>
  </si>
  <si>
    <t>с. Волчиха, ул. Ленина, 208к</t>
  </si>
  <si>
    <t>22:08:011235:118</t>
  </si>
  <si>
    <t>с. Волчиха, ул. Ленина, 63к</t>
  </si>
  <si>
    <t>22:08:011241:322</t>
  </si>
  <si>
    <t>98.8/98.8</t>
  </si>
  <si>
    <t>с. Волчиха, ул. Советская, 118к</t>
  </si>
  <si>
    <t>22:08:011222:82</t>
  </si>
  <si>
    <t>с. Волчиха, ул. Кирова, 87к</t>
  </si>
  <si>
    <t>22:08:011246:192</t>
  </si>
  <si>
    <t>22:08:011238:319</t>
  </si>
  <si>
    <t>47.6/47.6</t>
  </si>
  <si>
    <t>с. Волчиха, ул. Ветеранов ВОВ, 79к</t>
  </si>
  <si>
    <t>22:08:011201:200</t>
  </si>
  <si>
    <t>112.6/112.6</t>
  </si>
  <si>
    <t>с. Волчиха, ул. 1 Мая, 80к</t>
  </si>
  <si>
    <t>22:08:011216:95</t>
  </si>
  <si>
    <t>с. Волчиха, пос. Мирный, 2к</t>
  </si>
  <si>
    <t>22:08:011202:361</t>
  </si>
  <si>
    <t>75.8/75.8</t>
  </si>
  <si>
    <t>Насосная станция</t>
  </si>
  <si>
    <t>с. Волчиха, ул. Ветеранов ВОВ, 20В</t>
  </si>
  <si>
    <t>22:08:011203:97</t>
  </si>
  <si>
    <t>Аппаратная</t>
  </si>
  <si>
    <t>22:08:011203:95</t>
  </si>
  <si>
    <t>22:08:011203:96</t>
  </si>
  <si>
    <t>Водозаборная скважина</t>
  </si>
  <si>
    <t>22:08:011203:146</t>
  </si>
  <si>
    <t>210 м</t>
  </si>
  <si>
    <t>22:08:011202:480</t>
  </si>
  <si>
    <t>22:08:011203:147</t>
  </si>
  <si>
    <t>22:08:011203:148</t>
  </si>
  <si>
    <t>22:08:011203:149</t>
  </si>
  <si>
    <t>204 м</t>
  </si>
  <si>
    <t>250 м</t>
  </si>
  <si>
    <t>202 м</t>
  </si>
  <si>
    <t>15.6/15.6</t>
  </si>
  <si>
    <t>159.9/159.9</t>
  </si>
  <si>
    <t>с. Волчиха, пос. Мирный, 2Г</t>
  </si>
  <si>
    <t>22:08:011202:374</t>
  </si>
  <si>
    <t>4.5/4.5</t>
  </si>
  <si>
    <t>22:08:011202:535</t>
  </si>
  <si>
    <t>Тепловая сеть</t>
  </si>
  <si>
    <t>Магистрали теплоснабжения от котельной, расположенной по адресу: с. Волчиха, ул. Ветеранов ВОВ, 79к</t>
  </si>
  <si>
    <t>22:08:011201:513</t>
  </si>
  <si>
    <t>704 м</t>
  </si>
  <si>
    <t>Магистрали теплоснабжения от котельной, расположенной по адресу: с. Волчиха, ул. Матросова, 15к</t>
  </si>
  <si>
    <t>22:08:000000:152</t>
  </si>
  <si>
    <t>632 м</t>
  </si>
  <si>
    <t>Магистрали теплоснабжения от котельной, расположенной по адресу: с. Волчиха, пос. Мирный, 2к</t>
  </si>
  <si>
    <t>22:08:011202:530</t>
  </si>
  <si>
    <t>Магистрали теплоснабжения от котельной, расположенной по адресу: с. Волчиха, ул. Советская, 118к</t>
  </si>
  <si>
    <t>22:08:000000:154</t>
  </si>
  <si>
    <t>514 м</t>
  </si>
  <si>
    <t>Магистрали теплоснабжения от котельной, расположенной по адресу: с. Волчиха, ул. 1 Мая, 80к</t>
  </si>
  <si>
    <t>22:08:011216:143</t>
  </si>
  <si>
    <t>169 м</t>
  </si>
  <si>
    <t>Магистрали теплоснабжения от котельной, расположенной по адресу: с. Волчиха, ул. Ленина, 63к</t>
  </si>
  <si>
    <t>22:08:000000:155</t>
  </si>
  <si>
    <t>858 м</t>
  </si>
  <si>
    <t>Магистрали теплоснабжения от котельной, расположенной по адресу: с. Волчиха, ул. Кирова, 87к</t>
  </si>
  <si>
    <t>22:08:000000:156</t>
  </si>
  <si>
    <t>1718 м</t>
  </si>
  <si>
    <t>Магистрали теплоснабжения от котельной, расположенной по адресу: с. Волчиха, ул. Ленина, 208к</t>
  </si>
  <si>
    <t>22:08:000000:153</t>
  </si>
  <si>
    <t>1018 м</t>
  </si>
  <si>
    <t>Водопроводная сеть</t>
  </si>
  <si>
    <t>с. Волчиха, ул. Ветеранов ВОВ, 30 лет Октября, Русаковой, Титова, Толстого, Крупской, Буденного, Гагарина, Горького, Строителей, Чапаева, Ленина, 1 Мая</t>
  </si>
  <si>
    <t>22:08:000000:151</t>
  </si>
  <si>
    <t>с. Волчиха, ул. Матросова</t>
  </si>
  <si>
    <t>22:08:011238:172</t>
  </si>
  <si>
    <t>с. Волчиха, ул. 30 лет Октября, Чапаева, Садовая, Мирный</t>
  </si>
  <si>
    <t>22:08:011201:283</t>
  </si>
  <si>
    <t>3058 м</t>
  </si>
  <si>
    <t>22.3/22.3</t>
  </si>
  <si>
    <t>Постановление от 27.11.2017 № 695</t>
  </si>
  <si>
    <t>Насос ЭЦВ 10-65-150</t>
  </si>
  <si>
    <t>64.7/64.7</t>
  </si>
  <si>
    <t>Котел КВр-0.8</t>
  </si>
  <si>
    <t>Насос 90/40</t>
  </si>
  <si>
    <t>24.4/24.4</t>
  </si>
  <si>
    <t>3.6/3.6</t>
  </si>
  <si>
    <t>Дымосос</t>
  </si>
  <si>
    <t>37.6/36.7</t>
  </si>
  <si>
    <t>Насос ЭЦВ 6-10-160</t>
  </si>
  <si>
    <t>Котел водогрейный КВм-1.45 МВт</t>
  </si>
  <si>
    <t>633.5/5.3</t>
  </si>
  <si>
    <t>50,0/50,0</t>
  </si>
  <si>
    <t>Домра 3-струнная альт III категория</t>
  </si>
  <si>
    <t>59,4/59,4</t>
  </si>
  <si>
    <t>Насос ЭЦВ 8-25-150</t>
  </si>
  <si>
    <t>Насос ЭЦВ 10-63-180</t>
  </si>
  <si>
    <t>50.5/50.5</t>
  </si>
  <si>
    <t>100.1/61.2</t>
  </si>
  <si>
    <t>146.5/4.1</t>
  </si>
  <si>
    <t>Дымосос ДН-10*1000 с</t>
  </si>
  <si>
    <t>Насос подпитывающий Willo VeroLine-IPL 32/95</t>
  </si>
  <si>
    <t>Насос сетевой WilloCronoLine-IL 80/170-11/2</t>
  </si>
  <si>
    <t>Преобразователь частоты 11 кВт</t>
  </si>
  <si>
    <t>Котел КВр-1.45</t>
  </si>
  <si>
    <t>Насос сетевой WilloCronoLine-IL 80/170-15/2</t>
  </si>
  <si>
    <t>Дымосос ДН-8-1000</t>
  </si>
  <si>
    <t>87.0/15.5</t>
  </si>
  <si>
    <t>45.0/2.5</t>
  </si>
  <si>
    <t>131.0/6.5</t>
  </si>
  <si>
    <t>45.0/2.3</t>
  </si>
  <si>
    <t>130.0/6.5</t>
  </si>
  <si>
    <t>52.0/1.3</t>
  </si>
  <si>
    <t>860.0/50.2</t>
  </si>
  <si>
    <t>87.4/87.4</t>
  </si>
  <si>
    <t>Котел водогрейный КВр-0.8</t>
  </si>
  <si>
    <t>Дымосос ДН-6.3/1500</t>
  </si>
  <si>
    <t>92.5/11.6</t>
  </si>
  <si>
    <t>317.0/37.0</t>
  </si>
  <si>
    <t>60.0/-</t>
  </si>
  <si>
    <t>Постановление № 77 от 13.02.2017</t>
  </si>
  <si>
    <t>Полигон твердых бытовых отходов</t>
  </si>
  <si>
    <t>Алтайский край, Волчихинский район, в 1 км по направлению на север от с. Волчиха</t>
  </si>
  <si>
    <t xml:space="preserve">Набор для проведения речевого обследования </t>
  </si>
  <si>
    <t>51.6/51.6</t>
  </si>
  <si>
    <t>Оперативное управление, постановление № 653 от 18.12.2018</t>
  </si>
  <si>
    <t>Сушильная машина BOSCH</t>
  </si>
  <si>
    <t>Системный блок "Progress"</t>
  </si>
  <si>
    <t>89,9/89,9</t>
  </si>
  <si>
    <t>7,2/7,2</t>
  </si>
  <si>
    <t>35,1/2,0</t>
  </si>
  <si>
    <t>35,2/2,4</t>
  </si>
  <si>
    <t>992/992,0</t>
  </si>
  <si>
    <t>1449,3/1449,3</t>
  </si>
  <si>
    <t>90,9/90,9</t>
  </si>
  <si>
    <t>99,0/99,0</t>
  </si>
  <si>
    <t>102,8/102.8</t>
  </si>
  <si>
    <t>52/52</t>
  </si>
  <si>
    <t>53,4/53,4</t>
  </si>
  <si>
    <t>Комплект коипьютерного оборудования №1 от 29.08.14</t>
  </si>
  <si>
    <t>6185,3/ 6185,3</t>
  </si>
  <si>
    <t>876/876</t>
  </si>
  <si>
    <t>1366/1366</t>
  </si>
  <si>
    <t>93,8/93,8</t>
  </si>
  <si>
    <t>312,4/312.4</t>
  </si>
  <si>
    <t>54,8/54,8</t>
  </si>
  <si>
    <t>54,83/54,8</t>
  </si>
  <si>
    <t>52,6/52,6</t>
  </si>
  <si>
    <t>54,83/54.8</t>
  </si>
  <si>
    <t>14//14</t>
  </si>
  <si>
    <t>Слухоречевой тренажер СОЛО-01В</t>
  </si>
  <si>
    <t>65,9/65,9</t>
  </si>
  <si>
    <t>Аппаратно-программный комплекс</t>
  </si>
  <si>
    <t>62,5/62,5</t>
  </si>
  <si>
    <t>168.2/122,85</t>
  </si>
  <si>
    <t>387.5/387,5</t>
  </si>
  <si>
    <t>Оперативное управление, постановление № 610 от 19.11.2018</t>
  </si>
  <si>
    <t>ПТС 52 ОС 330858</t>
  </si>
  <si>
    <t>Оперативное управление, постановление № 53 от 09.02.2018</t>
  </si>
  <si>
    <t>5,0/5,0</t>
  </si>
  <si>
    <t>61,9/61,9</t>
  </si>
  <si>
    <t>Скважина</t>
  </si>
  <si>
    <t>150 м</t>
  </si>
  <si>
    <t>20,1/20,1</t>
  </si>
  <si>
    <t>239,51/239,51</t>
  </si>
  <si>
    <t>93,05/93,05</t>
  </si>
  <si>
    <t>Оборудование к котлу</t>
  </si>
  <si>
    <t>Дымосос ДН 3,5 в сборе 3/1500</t>
  </si>
  <si>
    <t>22:08:011208:196</t>
  </si>
  <si>
    <t>22,3/22,3</t>
  </si>
  <si>
    <t>Насос ТОР-S 40/10 DM</t>
  </si>
  <si>
    <t>1554,6/112,3</t>
  </si>
  <si>
    <t>909,1</t>
  </si>
  <si>
    <t>Здание домоводства</t>
  </si>
  <si>
    <t>91,3</t>
  </si>
  <si>
    <t>125,8</t>
  </si>
  <si>
    <t>с. Волчиха,д.28</t>
  </si>
  <si>
    <t>22:08:011201:255</t>
  </si>
  <si>
    <t>22:08:011218:314</t>
  </si>
  <si>
    <t>22:08:011201:248</t>
  </si>
  <si>
    <t>2994 м</t>
  </si>
  <si>
    <t>3802 м</t>
  </si>
  <si>
    <t>7179 м</t>
  </si>
  <si>
    <t>с.Волчиха ул.Кирова, ул.Комсомольская</t>
  </si>
  <si>
    <t>с.Волчиха, ул.1Мая, ул.Советская</t>
  </si>
  <si>
    <t>20,0/20,0</t>
  </si>
  <si>
    <t>58,8/58,8</t>
  </si>
  <si>
    <t>4,7/4,7</t>
  </si>
  <si>
    <t>2,1/2,1</t>
  </si>
  <si>
    <t>52,4/52,4</t>
  </si>
  <si>
    <t>54,4/54,4</t>
  </si>
  <si>
    <t>62,8/62,8</t>
  </si>
  <si>
    <t>Плита электрическая промышленная 6-ти комфорочная с жарочным шкафом</t>
  </si>
  <si>
    <t>84,2/84,2</t>
  </si>
  <si>
    <t>Пароконвектомат Abat ПКА 10-1/1ВМ2 в комплекте Водоумягчитель DVA 121</t>
  </si>
  <si>
    <t>Электронный лазерный тир</t>
  </si>
  <si>
    <t>Тренажер для приемов сердечно-легочной реанимации</t>
  </si>
  <si>
    <t>72,8/72,8</t>
  </si>
  <si>
    <t>63/63</t>
  </si>
  <si>
    <t>68/68</t>
  </si>
  <si>
    <t>Котел водонагревательный КВр-0,3 в легкой обмотке</t>
  </si>
  <si>
    <t>с.Волчиха, ул.Ленина,63</t>
  </si>
  <si>
    <t>1647.3/30,1</t>
  </si>
  <si>
    <t>2012,8/16,6</t>
  </si>
  <si>
    <t>с.Солоновка</t>
  </si>
  <si>
    <t>Акт осмотра фактического наличия и состояния водозаборных скважин в с.Волчиха, с.Солоновка Волчихинского района от 27.08.2019</t>
  </si>
  <si>
    <t>Автомобиль МАЗ-5337(буровая установка)</t>
  </si>
  <si>
    <t>225.0/-</t>
  </si>
  <si>
    <t>Пианино модели 2 (марка "Михаил Глинка")</t>
  </si>
  <si>
    <t>Оперативное управление, постановление №624 от 24.12.2019</t>
  </si>
  <si>
    <t>84.2/84.2</t>
  </si>
  <si>
    <t>Оборудование для столовой, трудовых классов, котельной, спортзала, теп.сетей, вентиляторы канальные, бак запаса очищенной воды, фильтры для очистки воды, комплект электрообор и т.д.</t>
  </si>
  <si>
    <t>Компьютеры</t>
  </si>
  <si>
    <t>МКДОУ  "Волчихинский детский сад № 2"</t>
  </si>
  <si>
    <t>93/93</t>
  </si>
  <si>
    <t>90,6/90.6</t>
  </si>
  <si>
    <t>62/62</t>
  </si>
  <si>
    <t>55/55</t>
  </si>
  <si>
    <t>2233/2233</t>
  </si>
  <si>
    <t>243.8/243.8</t>
  </si>
  <si>
    <t>50,4/50.4</t>
  </si>
  <si>
    <t>57,89/57.89</t>
  </si>
  <si>
    <t>58,0/58.0</t>
  </si>
  <si>
    <t>53,6/53.6</t>
  </si>
  <si>
    <t>Котел водогрейный КВр-0.3</t>
  </si>
  <si>
    <t>Плита электрическая промышленная 6-ти конфорочная с жарочным шкафом ЭП6ШН(ц)-Вол</t>
  </si>
  <si>
    <t>Плита электрическая промышленная 6-ти конфорочная с жарочным шкафом ЭП6ШН(ц)-Бор</t>
  </si>
  <si>
    <t>Пароконвектомат Abat ПКА 10-1/1 ВМ2</t>
  </si>
  <si>
    <t>Плита электрическая промышленная 4-х конфорочная с жарочным шкафом ЭП4ШН(ц)-Ком</t>
  </si>
  <si>
    <t>Плита электрическая промышленная 4-х конфорочная с жарочным шкафом ЭП4ШН(ц)-Бер</t>
  </si>
  <si>
    <t>Плита электрическая промышленная 4-х конфорочная с жарочным шкафом ЭП4ШН(ц)-Пят</t>
  </si>
  <si>
    <t>Котел КВр-0.8МВт в легкой обмуровке в полной комплектации 2019-2</t>
  </si>
  <si>
    <t>Договор хранения</t>
  </si>
  <si>
    <t>Комплект ASUS h1 10m-s</t>
  </si>
  <si>
    <t>54.6/54.6</t>
  </si>
  <si>
    <t>Комплект ASUS h8 1m-C</t>
  </si>
  <si>
    <t>52.0/36.1</t>
  </si>
  <si>
    <t>100/100</t>
  </si>
  <si>
    <t>59.6/37.9</t>
  </si>
  <si>
    <t>12.4/8,7</t>
  </si>
  <si>
    <t>173.0/118.6</t>
  </si>
  <si>
    <t>557,6/289.4</t>
  </si>
  <si>
    <t>68.4/64.4</t>
  </si>
  <si>
    <t>110.4/64.8</t>
  </si>
  <si>
    <t>126.0/79.4</t>
  </si>
  <si>
    <t>60.4/28.4</t>
  </si>
  <si>
    <t>51.3/24</t>
  </si>
  <si>
    <t>55.6/26.1</t>
  </si>
  <si>
    <t>54.7/25.6</t>
  </si>
  <si>
    <t>10.4/4,9</t>
  </si>
  <si>
    <t>83.5/16.9</t>
  </si>
  <si>
    <t>111.1/52.2</t>
  </si>
  <si>
    <t>109.2/51.3</t>
  </si>
  <si>
    <t>5034/122.9</t>
  </si>
  <si>
    <t>321.5/321.5</t>
  </si>
  <si>
    <t>Котел КВр-1,25МВт в полной заводской в сборе с топкой ТШПМ-1,45</t>
  </si>
  <si>
    <t>564/564</t>
  </si>
  <si>
    <t>Котел КВр-0,6 МВт в легкой обмуровке в комплектации с дымососом ДН - 3.5/1500</t>
  </si>
  <si>
    <t>297/297</t>
  </si>
  <si>
    <t>Оперативное управление, постановление № 988 от 29.12.2012</t>
  </si>
  <si>
    <t>Резервуар чистой воды</t>
  </si>
  <si>
    <t>22:08:011203:155</t>
  </si>
  <si>
    <t>143,60</t>
  </si>
  <si>
    <t>21,3/21,3</t>
  </si>
  <si>
    <t>МУП "Волчихинские коммунальные системы"</t>
  </si>
  <si>
    <t>с.Волчиха, ул. Кирова от 14в до ул. Ленина 63а</t>
  </si>
  <si>
    <t>554,26</t>
  </si>
  <si>
    <t>Постановление от 28.12.2020 № 662</t>
  </si>
  <si>
    <t>166,0/160.4</t>
  </si>
  <si>
    <t>53,4/53.4</t>
  </si>
  <si>
    <t>Системный блок (DEXPDC-101В)</t>
  </si>
  <si>
    <t>56,0/56,0</t>
  </si>
  <si>
    <t>22:08:011246:149</t>
  </si>
  <si>
    <t>Интерактивный комплекс 2020</t>
  </si>
  <si>
    <t>Интерактивный комплекс 4</t>
  </si>
  <si>
    <t>Интерактивный комплекс 5</t>
  </si>
  <si>
    <t>Котел КВр-0,2 МВт в легкой обмуровке в полной комплектации</t>
  </si>
  <si>
    <t>426,2/426.3</t>
  </si>
  <si>
    <t>483,9/483.9</t>
  </si>
  <si>
    <t>с. Волчиха, ул. 30 лет Октября, 70Д</t>
  </si>
  <si>
    <t>1603.1/-</t>
  </si>
  <si>
    <t>1898.9/-</t>
  </si>
  <si>
    <t>838.3/-</t>
  </si>
  <si>
    <t>Оперативное управление. Постановление от 16.10.2020 № 484</t>
  </si>
  <si>
    <t>76/76</t>
  </si>
  <si>
    <t>1138/ 1138</t>
  </si>
  <si>
    <t xml:space="preserve">Оперативное управление, постановление № 674 от 24.12.2018 </t>
  </si>
  <si>
    <t>Оперативное управление, постановление №674 от 24.12.2018</t>
  </si>
  <si>
    <t>с. Селиверстово, ул. Молодежная, 2Б</t>
  </si>
  <si>
    <t>22:08:021102:517</t>
  </si>
  <si>
    <t>22:08:021102:518</t>
  </si>
  <si>
    <t>48.2/48.2</t>
  </si>
  <si>
    <t>Оперативное управление. Постановление от 30.12.2019 № 648</t>
  </si>
  <si>
    <t>Помост «Сгибание-разгибание рук в упоре лежа на полу»</t>
  </si>
  <si>
    <t>63.5/63.5</t>
  </si>
  <si>
    <t>Оперативное управление. Постановление  №671 от 30.12.2020</t>
  </si>
  <si>
    <t>Рукоход с изменением высоты и возможностью использования дополнительных аксессуаров</t>
  </si>
  <si>
    <t>61.1/61.1</t>
  </si>
  <si>
    <t>Уличный силовой тренажер для комбинированного жима на верхнюю и нижнюю часть тела</t>
  </si>
  <si>
    <t>Уличный силовой тренажер для развития мускулатуры спины, плечевого пояса, бицепса, пресса с изменяемой нагрузкой</t>
  </si>
  <si>
    <t>Уличный тренажер сдвоенный для разгибательных мышц спина и больших ягодичных мышц</t>
  </si>
  <si>
    <t>71.7/71.7</t>
  </si>
  <si>
    <t>Силовой тренажер для подтягивания и отжимания на брусьях с противовесом, с изменяемой нагрузкой</t>
  </si>
  <si>
    <t>с. Малышев Лог, ул. Октябрьская, 38А</t>
  </si>
  <si>
    <t>22:08:030203:162</t>
  </si>
  <si>
    <t>74.5/74.5</t>
  </si>
  <si>
    <t>Оперативное управление. Постановление от 26.03.2019 №133</t>
  </si>
  <si>
    <t>22:08:030203:197</t>
  </si>
  <si>
    <t>1043.6/1043.6</t>
  </si>
  <si>
    <t>Оперативное управление. Постановление от 26.03.2019 № 134</t>
  </si>
  <si>
    <t>140,6/140.6</t>
  </si>
  <si>
    <t>112,8/112.8</t>
  </si>
  <si>
    <t>509/509</t>
  </si>
  <si>
    <t>57/57</t>
  </si>
  <si>
    <t>77/77</t>
  </si>
  <si>
    <t>7547.6/7547.6</t>
  </si>
  <si>
    <t>35/35</t>
  </si>
  <si>
    <t>Автобус специальный для перевозки детей ИАЦ-1767М4</t>
  </si>
  <si>
    <t>54.02/54.02</t>
  </si>
  <si>
    <t>п. Березовский, ул. Тюленина, 11, корпус 1</t>
  </si>
  <si>
    <t>22:08:010101:468</t>
  </si>
  <si>
    <t>п. Березовский, ул. Тюленина, 11, корпус 2</t>
  </si>
  <si>
    <t>22:08:010101:469</t>
  </si>
  <si>
    <t>396.9/396.9</t>
  </si>
  <si>
    <t>п. Березовский, ул. Тюленина, 11, корпус 3</t>
  </si>
  <si>
    <t>22:08:010101:470</t>
  </si>
  <si>
    <t>22:08:010701:753</t>
  </si>
  <si>
    <t>22:08:010701:752</t>
  </si>
  <si>
    <t>с.Новокормиха, ул.Центральная, 18</t>
  </si>
  <si>
    <t>Проектор Panasonik</t>
  </si>
  <si>
    <t>Ноутбук Pavilion 15</t>
  </si>
  <si>
    <t>79/79</t>
  </si>
  <si>
    <t>Шлем виртуальной реальности</t>
  </si>
  <si>
    <t>83.6/83.6</t>
  </si>
  <si>
    <t>Котел КВр-0.2МВт в легкой обмуровке в полной комплекции</t>
  </si>
  <si>
    <t>Оперативное управление.Постановление от 11.12.2020 № 625</t>
  </si>
  <si>
    <t>Дымосос ДН-3.5 с 3 кВт/1500 об.мин</t>
  </si>
  <si>
    <t>Оперативное управление.Постановление от 11.12.2020 № 632</t>
  </si>
  <si>
    <t>Насосный агрегат К 8/18 с эл.двигателем 2.2 кВт/3000 об.мин</t>
  </si>
  <si>
    <t>Оперативное управление.Постановление от 11.12.2020 № 628</t>
  </si>
  <si>
    <t>Вентилятор ВР 280-46 № 2с 1.5 кВт/3000 об.мин</t>
  </si>
  <si>
    <t>11.5/11.5</t>
  </si>
  <si>
    <t>Оперативное управление.Постановление от 18.08.2020 № 343</t>
  </si>
  <si>
    <t>Оперативное управление.Постановление от 10.12.2020 № 619</t>
  </si>
  <si>
    <t>Стеллаж для хранения метод. материалов</t>
  </si>
  <si>
    <t>Муниципальное унитарное предприятие "Волчихинские коммунальные системы"</t>
  </si>
  <si>
    <t>658932, Волчихинский район, с. Волчиха, п. Мирный, 2</t>
  </si>
  <si>
    <t>Постановление Администрации Волчихинского района № 263 от 26.06.2020</t>
  </si>
  <si>
    <t>27181/</t>
  </si>
  <si>
    <t>п. Правда, ул.Береговая, ул.Мичурина, ул. Алтайская, ул.Мира, ул.Молодежная</t>
  </si>
  <si>
    <t>22:08:000000:167</t>
  </si>
  <si>
    <t>п. Правда, ул.Молодежная, 5а</t>
  </si>
  <si>
    <t>22:08:020301:618</t>
  </si>
  <si>
    <t>Водонапорная башня БР-25</t>
  </si>
  <si>
    <t>Скважина 46/81</t>
  </si>
  <si>
    <t>22:08:020301:620</t>
  </si>
  <si>
    <t>Скважина 1</t>
  </si>
  <si>
    <t>22:08:020301:619</t>
  </si>
  <si>
    <t>1475 м</t>
  </si>
  <si>
    <t>С.Волчиха, ул. Ветеранов ВОВ, 20В</t>
  </si>
  <si>
    <t>Автомобиль ГАЗ-САЗ-35-07, 1989 года выпуска</t>
  </si>
  <si>
    <t>Автомобиль ГАЗ-53-12, 1990 года выпуска</t>
  </si>
  <si>
    <t>Прицеп НЕФАЗ-8560-02, 2007 года выпуска</t>
  </si>
  <si>
    <t>Трактор Беларус-82.2, 2006 года выпуска</t>
  </si>
  <si>
    <t>Экскаватор одноковшовый ЭО2621, 2007 года выпуска</t>
  </si>
  <si>
    <t>Трактор Агромаш 90ТГ 2007А, 2010 года выпуска</t>
  </si>
  <si>
    <t>947/595</t>
  </si>
  <si>
    <t>444/389</t>
  </si>
  <si>
    <t>22:08:011201:282</t>
  </si>
  <si>
    <t>2383,4/407.9</t>
  </si>
  <si>
    <t>113.9/113.9</t>
  </si>
  <si>
    <t>76.8/76.8</t>
  </si>
  <si>
    <t>Оперативное управление. Постановление от 30.12.2020 № 669</t>
  </si>
  <si>
    <t>83 м</t>
  </si>
  <si>
    <t>Скважина 3</t>
  </si>
  <si>
    <t>Скважина 4</t>
  </si>
  <si>
    <t>206 м</t>
  </si>
  <si>
    <t>Топка механическая ТШПМ-1,45 МВт  № 49</t>
  </si>
  <si>
    <t>Топка механическая ТШПМ-1,45 МВт  № 50</t>
  </si>
  <si>
    <t>Топка механическая ТШПМ-1,45 МВт  № 51</t>
  </si>
  <si>
    <t>314/5.2</t>
  </si>
  <si>
    <t>Установка химводоподготовки АСДР "Комплексон-6" (1)</t>
  </si>
  <si>
    <t>53.5/0</t>
  </si>
  <si>
    <t>Насос IL 100/170-30/2</t>
  </si>
  <si>
    <t>221.25/0</t>
  </si>
  <si>
    <t>Котел КВр-1.0 МВт в легкой обмуровке</t>
  </si>
  <si>
    <t>400/6.7</t>
  </si>
  <si>
    <t>Блок котла КВм-1,45МВт в легкой обмуровке з.в. 411</t>
  </si>
  <si>
    <t>503/8.4</t>
  </si>
  <si>
    <t>Дымосос ДН-6.3 правый с эл.двигателем 5,5 кВт/1500 об/мин</t>
  </si>
  <si>
    <t>63/0</t>
  </si>
  <si>
    <t>Вентилятор ВКР № 8 с эл. двигателем 2,2 кВт/750 об/мин</t>
  </si>
  <si>
    <t>78/0</t>
  </si>
  <si>
    <t>Золоуловитель ЗУ 1-2</t>
  </si>
  <si>
    <t>Вентилятор ВО 6-300</t>
  </si>
  <si>
    <t>13,5/0</t>
  </si>
  <si>
    <t>Насосный агрегат К 45/30 с эл. двигателем 7,5 кВт/300 об/мин</t>
  </si>
  <si>
    <t>35/0</t>
  </si>
  <si>
    <t>1022202575779, 27.12.1996</t>
  </si>
  <si>
    <t>1022202575911, 05.11.1996</t>
  </si>
  <si>
    <t>1022202578012, 09.12.1996</t>
  </si>
  <si>
    <t>МБОУ"Усть-Волчихинская средняя школа"</t>
  </si>
  <si>
    <t>1202200026720, 09.09.2020</t>
  </si>
  <si>
    <t>Комитет по финансам, налоговой и кредитной политике</t>
  </si>
  <si>
    <t>Оперативное управление. Постановление № 65 от 15.02.2019</t>
  </si>
  <si>
    <t>МБОУ "Усть-Волчихинская СШ"</t>
  </si>
  <si>
    <t>Оперативное управление.Постановление № 667 от 30.12.2020</t>
  </si>
  <si>
    <t>Оперативное управление.Постановление № 669 от 30.12.2020</t>
  </si>
  <si>
    <t>Хозяйственное ведение. Постановление № 543                от 13.11.2020</t>
  </si>
  <si>
    <t xml:space="preserve"> 13.11.2020</t>
  </si>
  <si>
    <t>Хозяйственное ведение. Постановление № 509А            от 30.10.2020</t>
  </si>
  <si>
    <t>Хозяйственное ведение. Постановление № 509            от 30.10.2020</t>
  </si>
  <si>
    <t>Хозяйственное ведение. Постановление № 509             от 30.10.2020</t>
  </si>
  <si>
    <t xml:space="preserve"> 30.10.2020</t>
  </si>
  <si>
    <t>Хозяйственное ведение. Постановление № 508                                от 30.10.2020</t>
  </si>
  <si>
    <t>Хозяйственное ведение. Постановление № 623                                от 11.12.2020</t>
  </si>
  <si>
    <t>Хозяйственное ведение. Постановление № 629                                от 11.12.2020</t>
  </si>
  <si>
    <t>Хозяйственное ведение. Постановление № 627                                от 11.12.2020</t>
  </si>
  <si>
    <t>Хозяйственное ведение. Постановление № 631                                от 14.12.2020</t>
  </si>
  <si>
    <t xml:space="preserve"> 14.12.2020</t>
  </si>
  <si>
    <t>Хозяйственное ведение. Постановление № 509А от 30.10.2020</t>
  </si>
  <si>
    <t>Хозяйственное ведение. Постановление         № 509А от 30.10.2020</t>
  </si>
  <si>
    <t>22:08:011238:146</t>
  </si>
  <si>
    <t>22:08:010301:377</t>
  </si>
  <si>
    <t>22:08:010101:378</t>
  </si>
  <si>
    <t>22:08:011103:57</t>
  </si>
  <si>
    <t>22:08:011305:127</t>
  </si>
  <si>
    <t>22:08:010501:402</t>
  </si>
  <si>
    <t>с. Малышев Лог, ул. Октябрьская, 40, пом.1</t>
  </si>
  <si>
    <t>22:08:030203:173</t>
  </si>
  <si>
    <t>п. Правда, ул. Береговая, 63, пом. 1</t>
  </si>
  <si>
    <t>22:08:020301:550</t>
  </si>
  <si>
    <t>с. Волчиха, ул. Матросова, 15к, пом. 1</t>
  </si>
  <si>
    <t>22:08:011238:318</t>
  </si>
  <si>
    <t>22:08:011208:191</t>
  </si>
  <si>
    <t>22:08:011208:192</t>
  </si>
  <si>
    <t>22:08:011240:590</t>
  </si>
  <si>
    <t>Оперативное управление, постановление № 353 от 24.08.2020</t>
  </si>
  <si>
    <t>Оперативное управление, постановление № 541от 26.09.2017</t>
  </si>
  <si>
    <t>22:08:020502:218</t>
  </si>
  <si>
    <t>22:08:030203:167</t>
  </si>
  <si>
    <t>22:08:020901:97</t>
  </si>
  <si>
    <t>22:08:020901:93</t>
  </si>
  <si>
    <t>22:08:030203:168</t>
  </si>
  <si>
    <t>22:08:030203:170</t>
  </si>
  <si>
    <t xml:space="preserve">Подземная низковольтная  кабельная линия </t>
  </si>
  <si>
    <t>с. Вострово, ул. Молодежная, 2Г, корп.1</t>
  </si>
  <si>
    <t>Оперативное управление, Постановление № 315 от 08.06.2018</t>
  </si>
  <si>
    <t>с. Вострово, ул. Молодежная, 2Г, корп.2</t>
  </si>
  <si>
    <t>22:08:020504:586</t>
  </si>
  <si>
    <t>22:08:020504:585</t>
  </si>
  <si>
    <t>22:08:020504:588</t>
  </si>
  <si>
    <t>22:08:020504:587</t>
  </si>
  <si>
    <t>Оперативное управление. Постановление № 22 от 04.02.2020</t>
  </si>
  <si>
    <t>22-22/008-22//008/003/2015-4064/1</t>
  </si>
  <si>
    <t>22-22/008-22//008/003/2015-4065/1</t>
  </si>
  <si>
    <t>Постоянное (бессрочное) пользование. Постановление № 721 от 21.12.2015</t>
  </si>
  <si>
    <t>22:08:011234:112</t>
  </si>
  <si>
    <t>22:08:011234:113</t>
  </si>
  <si>
    <t>22:08:011240:594</t>
  </si>
  <si>
    <t>22:08:011234:84</t>
  </si>
  <si>
    <t>22:08:011234:92</t>
  </si>
  <si>
    <t>22:08:011234:145</t>
  </si>
  <si>
    <t>с. Волчиха, ул. Матросова, 15к, пом.2</t>
  </si>
  <si>
    <t>22:08:011208:94</t>
  </si>
  <si>
    <t>с. Селиверстово, ул. Центральная, 45, пом.2</t>
  </si>
  <si>
    <t>22:08:021103:250</t>
  </si>
  <si>
    <t>22:08:021103:250-22/016/2017-1, 20.09.2017</t>
  </si>
  <si>
    <t>с. Бор-Форпост. Оздоровительный лагерь "Волна"</t>
  </si>
  <si>
    <t>22:08:010701:604</t>
  </si>
  <si>
    <t>Жилой дом, № 2</t>
  </si>
  <si>
    <t>Жилой дом, № 3</t>
  </si>
  <si>
    <t>22:08:010701:603</t>
  </si>
  <si>
    <t>22:08:010701:602</t>
  </si>
  <si>
    <t>Жилой дом, № 1</t>
  </si>
  <si>
    <t>22:08:010701:601</t>
  </si>
  <si>
    <t>Здание школы, корпус № 2</t>
  </si>
  <si>
    <t>277,4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</si>
  <si>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</si>
  <si>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с. Волчиха, ул. Матросова, 6</t>
  </si>
  <si>
    <t>22:08:011240:976</t>
  </si>
  <si>
    <t>с. Селиверстово, ул. Центральная, дом 53д</t>
  </si>
  <si>
    <t>22:08:021102:259</t>
  </si>
  <si>
    <t>с. Волчиха, пос. Мирный, дом 2в</t>
  </si>
  <si>
    <t>22:08:011202:158</t>
  </si>
  <si>
    <t>примерно 1,5 км по направлению на юго-восток от ориентира: Алтайский край, Волчихинский район, с. Бор-Форпост</t>
  </si>
  <si>
    <t>22:08:010801:13</t>
  </si>
  <si>
    <t>примерно в 77 м по направлению юго-восток от ориентира: Алтайский край, Волчихинский район, с. Малышев Лог, здание школы по ул. Октябрьская, 44</t>
  </si>
  <si>
    <t>22:08:030203:93</t>
  </si>
  <si>
    <t>22:08:011240:658</t>
  </si>
  <si>
    <t>с. Бор-Форпост, ул. Сидорова, 13, кв.1</t>
  </si>
  <si>
    <t>29691171,22/17416643,14</t>
  </si>
  <si>
    <t>55,8/55,8</t>
  </si>
  <si>
    <t>Ноутбук Acer Nitro5 AN515-55-59M1</t>
  </si>
  <si>
    <t>83.5/83.5</t>
  </si>
  <si>
    <t>130457,00/ 13047,00</t>
  </si>
  <si>
    <t>130457,00/  130457,00</t>
  </si>
  <si>
    <t>Плита электрическая Abat ЭП-6ЖШ-01</t>
  </si>
  <si>
    <t>Оперативное управление, постановление № 125 от 30.03.2021</t>
  </si>
  <si>
    <t>Шкаф жарочный электрический ШЖЭ-00</t>
  </si>
  <si>
    <t>Оперативное управление, приказ № 15 от 15.02.2016</t>
  </si>
  <si>
    <t>74,73/74,73</t>
  </si>
  <si>
    <t>Источник бесперебойного питания SKATUPS-1000</t>
  </si>
  <si>
    <t>Плита электрическая Abat ЭП-4ЖШ-01 промышленная 4-х конфорочная с жарочным шкафом</t>
  </si>
  <si>
    <t>22:08:011241:719</t>
  </si>
  <si>
    <t>Постоянное (бессрочное) пользование, постановление № 441 от 24.09.2021</t>
  </si>
  <si>
    <t>ПТС 78 ОЕ 474112</t>
  </si>
  <si>
    <t>Автомобиль легковой LADA VESTA SW CROSS</t>
  </si>
  <si>
    <t>ПТС 1643 01032057734</t>
  </si>
  <si>
    <t xml:space="preserve">Оперативное управление </t>
  </si>
  <si>
    <t>Комьютер в сборе HP V 24</t>
  </si>
  <si>
    <t>81,5/81,5</t>
  </si>
  <si>
    <t>1542,2/1542,2</t>
  </si>
  <si>
    <t>Оперативное управлнеие</t>
  </si>
  <si>
    <t>22:08:011240:136</t>
  </si>
  <si>
    <t>330,2/330,2</t>
  </si>
  <si>
    <t>Здание библиотеки</t>
  </si>
  <si>
    <t xml:space="preserve">Земельный участок </t>
  </si>
  <si>
    <t>Здание дома культуры</t>
  </si>
  <si>
    <t>22:08:011238:228</t>
  </si>
  <si>
    <t>1651,4/1651,4</t>
  </si>
  <si>
    <t>Синтезатор Korg pa-60</t>
  </si>
  <si>
    <t>Автомобиль LADA 212140</t>
  </si>
  <si>
    <t>319,6/319,6</t>
  </si>
  <si>
    <t>Оперативное управление постановление Администрации Волчихинского раойна № 172 от 27.04.2021</t>
  </si>
  <si>
    <t>Ф/аппарат зеркальный</t>
  </si>
  <si>
    <t>60/60</t>
  </si>
  <si>
    <t>Бумагарезательная машина</t>
  </si>
  <si>
    <t>70/10</t>
  </si>
  <si>
    <t>Сервер Интел SC5299DP Пилот</t>
  </si>
  <si>
    <t>Лингафонный кабинет "Диалог2" на 12 мест</t>
  </si>
  <si>
    <t>55/51,33</t>
  </si>
  <si>
    <t>65,7/65,70</t>
  </si>
  <si>
    <t>Комплект компьютерного оборудования №1</t>
  </si>
  <si>
    <t>Комплект компьютерного оборудования № 2</t>
  </si>
  <si>
    <t>Пульт системы голосования SMART Response XE</t>
  </si>
  <si>
    <t>Астра мармит 1-х и 2-х блюд (универсальн) ЭМК 70 КМУ</t>
  </si>
  <si>
    <t>Комплект оборудования для кабинета биологии  тип 1</t>
  </si>
  <si>
    <t>Плита электрическая ЭП-4ЖШ (лагерь Волна)</t>
  </si>
  <si>
    <t>Котел водогрейный КВр-01 (правда школа)</t>
  </si>
  <si>
    <t>п. Правда, ул. Алтайская, 1А пом 2</t>
  </si>
  <si>
    <t>22:08:011241:722</t>
  </si>
  <si>
    <t>Комплект компьютерного оборудования (Правда школа)</t>
  </si>
  <si>
    <t>Комплект оборудования для кабинета биологии (Правда школа)</t>
  </si>
  <si>
    <t>Интерактивный комплекс 1</t>
  </si>
  <si>
    <t>Интерактивный комплекс 2</t>
  </si>
  <si>
    <t>Интерактивный комплекс 3</t>
  </si>
  <si>
    <t>Котел КВр-01 в легкой обмуровке в полн. Комплектации</t>
  </si>
  <si>
    <t>Оптимизатор энергопотребления Тип 4</t>
  </si>
  <si>
    <t>Система видеонаблюдения с комп.зрением Orwell 2k</t>
  </si>
  <si>
    <t>Плита электрическая 4-х комфорочная Абат ЭП-4Ш01</t>
  </si>
  <si>
    <t>68,2/68,16</t>
  </si>
  <si>
    <t>Цифровая лаборатория по биологии РЕЛЕОН 1</t>
  </si>
  <si>
    <t>Цифровая лаборатория по биологии РЕЛЕОН 2</t>
  </si>
  <si>
    <t>Цифровая лаборатория по биологии РЕЛЕОН 3</t>
  </si>
  <si>
    <t>Цифровая лаборатория по физике РЕЛЕОН 1</t>
  </si>
  <si>
    <t>Цифровая лаборатория по физике РЕЛЕОН 2</t>
  </si>
  <si>
    <t>Цифровая лаборатория по физике РЕЛЕОН 3</t>
  </si>
  <si>
    <t>Цифровая лаборатория по химии РЕЛЕОН 1</t>
  </si>
  <si>
    <t>Цифровая лаборатория по химии РЕЛЕОН 2</t>
  </si>
  <si>
    <t>Цифровая лаборатория по химии РЕЛЕОН 3</t>
  </si>
  <si>
    <t>Гараж (Теплая стоянка)</t>
  </si>
  <si>
    <t>243,2/214,2</t>
  </si>
  <si>
    <t>358,12/ 358,12</t>
  </si>
  <si>
    <t>61,6/61,6</t>
  </si>
  <si>
    <t>62.8/62,8</t>
  </si>
  <si>
    <t>194,5/94,11</t>
  </si>
  <si>
    <t>ГАЗ - 322171 VIN X96322171М0921996</t>
  </si>
  <si>
    <t>1520/25,3</t>
  </si>
  <si>
    <t>180,0/54</t>
  </si>
  <si>
    <t>Котел водогрейный КВр-03, в легкой обмуровке</t>
  </si>
  <si>
    <t>98/98</t>
  </si>
  <si>
    <t>62,8/59,3</t>
  </si>
  <si>
    <t>276.5/62,2</t>
  </si>
  <si>
    <t>Плита электрическая Abat 4-х комф.</t>
  </si>
  <si>
    <t>Плита электрическая Abat 6-сти комф.</t>
  </si>
  <si>
    <t>74,7/74,7</t>
  </si>
  <si>
    <t>3Д принтер</t>
  </si>
  <si>
    <t>Шкаф жарочный Abat</t>
  </si>
  <si>
    <t>80,1/80,1</t>
  </si>
  <si>
    <t>Квадрокоптер Геоскан Пионер (макс)</t>
  </si>
  <si>
    <t>82,5/82,5</t>
  </si>
  <si>
    <t>Мясорубка электрическая ТМ Abat</t>
  </si>
  <si>
    <t>55,5/55,5</t>
  </si>
  <si>
    <t>Оптимизатор энергопотребления Тип 2</t>
  </si>
  <si>
    <t>Оптимизатор энергопотребления</t>
  </si>
  <si>
    <t>Система видеонаблюдения с комп.зрением</t>
  </si>
  <si>
    <t>Циркуляционный насос</t>
  </si>
  <si>
    <t>10,8/10,8</t>
  </si>
  <si>
    <t>Венятилятор радиальный ВР 200</t>
  </si>
  <si>
    <t>26,9/26,9</t>
  </si>
  <si>
    <t>Насосный агрегат К 45/30 А</t>
  </si>
  <si>
    <t>40,8/40,8</t>
  </si>
  <si>
    <t>Эл. двигатель АИР 100</t>
  </si>
  <si>
    <t>Столовое оборудование</t>
  </si>
  <si>
    <t>193/193</t>
  </si>
  <si>
    <t>274/274</t>
  </si>
  <si>
    <t>Насосный агрегат К 45/30</t>
  </si>
  <si>
    <t>Оперативное управление постановление № 621 от 11.12.2020</t>
  </si>
  <si>
    <t>Плита электрическая 4-х камфорная</t>
  </si>
  <si>
    <t>Оперативное управление постановление № 694 от 03.11.2010</t>
  </si>
  <si>
    <t>Шкаф холодильный среднетемпературный HJLAIR CM 107-S(2 шт.)</t>
  </si>
  <si>
    <t>67,7/67,7</t>
  </si>
  <si>
    <t>Оперативное управление постановление № 478 от 11.10.2019</t>
  </si>
  <si>
    <t>Шкаф холодильный среднетемпературный HJLAIR CВ 107-S9(2 шт.)</t>
  </si>
  <si>
    <t>94,2/94,2</t>
  </si>
  <si>
    <t>Компьютер персональный настольный (моноблок) НР</t>
  </si>
  <si>
    <t>36,8/36,8</t>
  </si>
  <si>
    <t>Плита электрическая AdatЭП-6ЖШ-01 промышленная 6-ти комфорочная с жарочным шкафом</t>
  </si>
  <si>
    <t>Оперативное управление постановление №125 от 30.03.2021</t>
  </si>
  <si>
    <t>с. Селиверстово, ул. Центральная, 53Г</t>
  </si>
  <si>
    <t>250,2/247</t>
  </si>
  <si>
    <t>1184,4/497,4</t>
  </si>
  <si>
    <t>20/20</t>
  </si>
  <si>
    <t>с. Селиверстово , ул. Молодежная 2в</t>
  </si>
  <si>
    <t>22:08:021102:516</t>
  </si>
  <si>
    <t>Здание общеобразовательной школы</t>
  </si>
  <si>
    <t>с. Усть - Волчиха, ул. Почтовая, 11</t>
  </si>
  <si>
    <t>22:08:011003:629</t>
  </si>
  <si>
    <t>МБОУ Усть - Волчихинская СШ"</t>
  </si>
  <si>
    <t>22:08:011003:630</t>
  </si>
  <si>
    <t>Здание склада угля</t>
  </si>
  <si>
    <t>22:08:011003:631</t>
  </si>
  <si>
    <t>Здание гараж - стоянка</t>
  </si>
  <si>
    <t>22:08:011003:627</t>
  </si>
  <si>
    <t>Здание овощехранилище</t>
  </si>
  <si>
    <t>22:08:011003:628</t>
  </si>
  <si>
    <t>Сеть водоотведения</t>
  </si>
  <si>
    <t>22:08:011003:632</t>
  </si>
  <si>
    <t>Сеть теплоснабжения</t>
  </si>
  <si>
    <t>22:08:011003:624</t>
  </si>
  <si>
    <t>Сеть электроснабжения</t>
  </si>
  <si>
    <t>22:08:011003:625</t>
  </si>
  <si>
    <t>22:08:011003:626</t>
  </si>
  <si>
    <t>Сеть связи</t>
  </si>
  <si>
    <t>22:08:000000:483</t>
  </si>
  <si>
    <t>Мультемидийный интерактивный проектор</t>
  </si>
  <si>
    <t>174/15</t>
  </si>
  <si>
    <t>Комплекс для составления и отображения интерактивного расписания</t>
  </si>
  <si>
    <t>Сесорный стол</t>
  </si>
  <si>
    <t>Сервер</t>
  </si>
  <si>
    <t>Снегоуборщик</t>
  </si>
  <si>
    <t>Поломоечная машина ВD50/50 C BpClassic</t>
  </si>
  <si>
    <t>Сабвуфер DAS AUDIO ACTION-S18А</t>
  </si>
  <si>
    <t>Интерактивная трибуна</t>
  </si>
  <si>
    <t>Акустическая система (Тип 2) DAS AUDIO ACTION-512А</t>
  </si>
  <si>
    <t>Комплекст проекционного оборудования (мультимедийный проектор NEC экран настанный</t>
  </si>
  <si>
    <t>Пианино цифровое (винтовой табурет с металлическим каркасом и регулируемой высотой</t>
  </si>
  <si>
    <t>81/81</t>
  </si>
  <si>
    <t>Мобильный класс Тип 2 (Китай, Латвия)</t>
  </si>
  <si>
    <t>Потолочная система электроснабжения кабинета физики</t>
  </si>
  <si>
    <t>875/44</t>
  </si>
  <si>
    <t>Мультимедийный интерактивный проектор</t>
  </si>
  <si>
    <t>Мобильный класс Тип 1 (Китай, Латвия)</t>
  </si>
  <si>
    <t>Интерактивная панель</t>
  </si>
  <si>
    <t xml:space="preserve">Источник бесперебойного питания </t>
  </si>
  <si>
    <t>Котел пищеварочный электрический типа КПЭМ - 30/7Т с цельнотянутым сосудом</t>
  </si>
  <si>
    <t>Машина тестомесительная малогаб. Типа МТМ 65 МН, мод МТМ-65 МНА (1,1кВт) с дежо</t>
  </si>
  <si>
    <t>Машина кухонная универсальная типа УКМ-0,6-01П (ПМ+ММП+МО, 2 скорости, подставка</t>
  </si>
  <si>
    <t>78/78</t>
  </si>
  <si>
    <t>Печь конвекионная электр тм WLBake серии WB мод  WB664ER (комплект)</t>
  </si>
  <si>
    <t>Хлеборезка EKSI серии ETR модель ETR 31</t>
  </si>
  <si>
    <t>Тренажер для оказания первой помощи  на месте происшествия</t>
  </si>
  <si>
    <t>87/87</t>
  </si>
  <si>
    <t>Токарный станок по дереву, JET</t>
  </si>
  <si>
    <t>109/17</t>
  </si>
  <si>
    <t>Токарный станок по металлу, JET</t>
  </si>
  <si>
    <t>216/34</t>
  </si>
  <si>
    <t>Универсальный - фрезерный станок, JET</t>
  </si>
  <si>
    <t>212/34</t>
  </si>
  <si>
    <t>Мобильный класс для обучения иностранным языком</t>
  </si>
  <si>
    <t>668/56</t>
  </si>
  <si>
    <t>Зона приземления для прыжков</t>
  </si>
  <si>
    <t>Тренажер беговая дорожка (электрическая)</t>
  </si>
  <si>
    <t>Камера CleverMic</t>
  </si>
  <si>
    <t>75/75</t>
  </si>
  <si>
    <t>Плантограф компьютерный Твес ПКС-0.1, Россия</t>
  </si>
  <si>
    <t>310/0</t>
  </si>
  <si>
    <t>Система видеонаблюдения с компьютерным зрением Orwell 2k</t>
  </si>
  <si>
    <t>Газоанализатор</t>
  </si>
  <si>
    <t>Микроскоп</t>
  </si>
  <si>
    <t>61/61</t>
  </si>
  <si>
    <t>Многофункциональная система демонстрации и хранения плакатного материала Тип 1</t>
  </si>
  <si>
    <t>56/56</t>
  </si>
  <si>
    <t>Шкаф холодильный среднетемпературный СМ107-G(ШХ-0.7) нерж.</t>
  </si>
  <si>
    <t>Шкаф холодильный низкотемпиратурный СВ114-G(ШН-1,4) нерж.</t>
  </si>
  <si>
    <t>Мармит для 2 блюд ЭМК-70КМ-01 1500мм (комплект гастроемкостей (2х GN1/1*150 2xGN</t>
  </si>
  <si>
    <t>Плита электрическая с жарочным шкафом ЭП-6ЖШ (+3 противня)</t>
  </si>
  <si>
    <t>Расстоечная кмера WLIEV264 M600*400 (+алюминевые перфорированные противни)</t>
  </si>
  <si>
    <t>89/89</t>
  </si>
  <si>
    <t>Сковорода электирическая СЭЧ-0,25</t>
  </si>
  <si>
    <t>Многофункциональная система демонстрации и хранения плакатного материала Тип 2</t>
  </si>
  <si>
    <t>Многофункциональная система демонстрации и хранения плакатного материала Тип 3</t>
  </si>
  <si>
    <t>Многофункциональная система демонстрации и хранения плакатного материала Тип 4</t>
  </si>
  <si>
    <t>Мозаичное панно  "Знание-сила"</t>
  </si>
  <si>
    <t>с.Волчиха, ул.  30 лет Октября (01 208821 ОПМП01-004)1 км</t>
  </si>
  <si>
    <t>с.Волчиха, ул. Белоконя. 0102080821 ОПМП 01-047 2км</t>
  </si>
  <si>
    <t>с.Волчиха, ул. Буденого №1. (01208821ОПМП01-016) 1,1км</t>
  </si>
  <si>
    <t>с.Волчиха, ул.  Буденого №2.(01208821 ОПМП 01-017)1.15км</t>
  </si>
  <si>
    <t>с.Волчиха, ул. Ветеранов. 1,9 км</t>
  </si>
  <si>
    <t>с.Волчиха, ул. Ворошилова 1. 1,2 км</t>
  </si>
  <si>
    <t>с.Волчиха, ул. Ворошилова 2. 0,3км</t>
  </si>
  <si>
    <t>с.Волчиха, ул. Восточная.  0,4км</t>
  </si>
  <si>
    <t>с.Волчиха, ул. Гагарина.  3,27км</t>
  </si>
  <si>
    <t>с.Волчиха, ул.  Горького.  1,2км</t>
  </si>
  <si>
    <t>с.Волчиха, ул. Дачная.  5км</t>
  </si>
  <si>
    <t>1809,1/-</t>
  </si>
  <si>
    <t>с.Волчиха, ул.  Дружбы 1.  1,5км</t>
  </si>
  <si>
    <t>с.Волчиха, ул. Дружбы 2. 1,7км</t>
  </si>
  <si>
    <t>с.Волчиха, ул.  Дудкина.  1,5км</t>
  </si>
  <si>
    <t>с.Волчиха, ул.  Набережная. 2,3км</t>
  </si>
  <si>
    <t>8,3/-</t>
  </si>
  <si>
    <t>Подъезд</t>
  </si>
  <si>
    <t>от села Волчиха до животноводческого комплекса ИП глава КФХ Горбов Д.Д.</t>
  </si>
  <si>
    <t>с. Волчитха, ул. Западная</t>
  </si>
  <si>
    <t>1,00/-</t>
  </si>
  <si>
    <t>с. Волчиха, ул. Комсомольская</t>
  </si>
  <si>
    <t>п.Правда, ул.Мира</t>
  </si>
  <si>
    <t>с. Волчиха, пер.Школьный</t>
  </si>
  <si>
    <t>с. Волчиха, ул. Логинова</t>
  </si>
  <si>
    <t>Земельный участок автомобильная дорога</t>
  </si>
  <si>
    <t>подъезд до животноводческого комплекса ИП глава КФХ Горбов Д.Д.</t>
  </si>
  <si>
    <t>22:08:011301:896</t>
  </si>
  <si>
    <t>с. Волчиха, ул. 1 Мая</t>
  </si>
  <si>
    <t>1962,0/623,1</t>
  </si>
  <si>
    <t>1029/-</t>
  </si>
  <si>
    <t>Автобус ГАЗ-А65R52</t>
  </si>
  <si>
    <t>2393,40/39,9</t>
  </si>
  <si>
    <t>Автобус специальный для перевозки детей ГАЗ-3221</t>
  </si>
  <si>
    <t>792,0/792,0</t>
  </si>
  <si>
    <t>443,7/443,7</t>
  </si>
  <si>
    <t>01.10.20.21</t>
  </si>
  <si>
    <t>Сситема видеонаблюдения с компьютерным зрением Orwell</t>
  </si>
  <si>
    <t>204,8/113,72</t>
  </si>
  <si>
    <t>2042,9/443,6</t>
  </si>
  <si>
    <t>11,8/11,8</t>
  </si>
  <si>
    <t>239,5/239,5</t>
  </si>
  <si>
    <t>208,89/208,8</t>
  </si>
  <si>
    <t>8484,8/380,2</t>
  </si>
  <si>
    <t>791,6/5,2</t>
  </si>
  <si>
    <t>2072,5/450,9</t>
  </si>
  <si>
    <t>37736,6/36149</t>
  </si>
  <si>
    <t>38448,1/36432</t>
  </si>
  <si>
    <t>22084,8/18278</t>
  </si>
  <si>
    <t xml:space="preserve">Установка химводоподготовки АСДР "Комплексон-6" (1) </t>
  </si>
  <si>
    <t>Автомобиль УАЗ - 396254</t>
  </si>
  <si>
    <t>299/22,4</t>
  </si>
  <si>
    <t xml:space="preserve">Хозяйственное ведение. Постановление № 86 от 31.03.2021               </t>
  </si>
  <si>
    <t xml:space="preserve">Хозяйственное ведение. Постановление № 43 от 05.02.2021                               </t>
  </si>
  <si>
    <t>350/29,1</t>
  </si>
  <si>
    <t>Пассажирский микроавтобус ГАЗ-32213-414</t>
  </si>
  <si>
    <t>Трактор Беларус - 82.1 (Машина коммунальная)</t>
  </si>
  <si>
    <t>2126/35,4</t>
  </si>
  <si>
    <t>Хозяйственное ведение. Постановление № 482 от 06.10.2021</t>
  </si>
  <si>
    <t>Экскаватор - погрузчик JCB</t>
  </si>
  <si>
    <t>5200/86,66</t>
  </si>
  <si>
    <t>Хозяйственное ведение. Постановление № 493 от 15.10.2021</t>
  </si>
  <si>
    <t xml:space="preserve">Здание школы </t>
  </si>
  <si>
    <t>Сеть водоснабжения</t>
  </si>
  <si>
    <t>собственность 22:08:011003:631-22/136/2021-3 06.04.2021 05:17:18</t>
  </si>
  <si>
    <t>Оперативное управление постановление от 12.04.2021 № 145</t>
  </si>
  <si>
    <t>собственность 22:08:011003:626-22/136/2021-3 06.04.2021 05:17:18</t>
  </si>
  <si>
    <t>собственность 22:08:0011003632:-22/136/2021-3</t>
  </si>
  <si>
    <t>собственность 22:08:000000:48-22/136/2021-3 06.04.2021 05:17:18</t>
  </si>
  <si>
    <t>собственность 22:08:011003:630-22/136/2021-3 06.04.2021 05:17:18</t>
  </si>
  <si>
    <t>собственность 22:08:011003:625-22/136/2021-3 06.04.2021 05:17:18</t>
  </si>
  <si>
    <t>собственность 22:08:011003:629-22/136/2021-3 06.04.2021 05:17:18</t>
  </si>
  <si>
    <t>собственность 22:08:011003:627-22/136/2021-3 06.04.2021 05:17:18</t>
  </si>
  <si>
    <t>собственность 22:08:011003:624-22/136/2021-3 06.04.2021 05:17:18</t>
  </si>
  <si>
    <t>собственность 22:08:011003:628-22/136/2021-3 06.04.2021 05:17:18</t>
  </si>
  <si>
    <t>собственность  22:08:010701:604-22/121/2022-1 19.01.2022</t>
  </si>
  <si>
    <t>собственность  22:08:010701:603-22/140/2022-1 18.01.2022</t>
  </si>
  <si>
    <t>собственность  22:08:010701:601-22/133/2022-1 18.01.2022</t>
  </si>
  <si>
    <t>собственность  22:08:010701:602-22/133/2022-1 18.01.2022</t>
  </si>
  <si>
    <t>22:08:011301:1206-22/115/2021-1 решение Арбитражного суда Алтайского края от 07.12.2020</t>
  </si>
  <si>
    <t>Оперативное управление постановление от 18.03.2021 № 105</t>
  </si>
  <si>
    <t>22:08:011301:1206</t>
  </si>
  <si>
    <t>Ноутбук "Aser Inc" 38 шт.</t>
  </si>
  <si>
    <t>64,8/64,8</t>
  </si>
  <si>
    <t>Оперативное управление, постановление № 302 от 28.08.2022</t>
  </si>
  <si>
    <t xml:space="preserve">Печь конвекционнная </t>
  </si>
  <si>
    <t>Оперативное управление, постановление № 578 от 27.12.2022</t>
  </si>
  <si>
    <t xml:space="preserve">Оперативное управление, постановление № 578 от 27.12.2022 </t>
  </si>
  <si>
    <t>Машина протирочнорезательная ОМ-350</t>
  </si>
  <si>
    <t>55,7/55,7</t>
  </si>
  <si>
    <t>Оперативное управление, постановление № 581 от 27.12.2022</t>
  </si>
  <si>
    <t>Машина тестомесительная Abat ТМС-20НН-1Р</t>
  </si>
  <si>
    <t>64,50/64,50</t>
  </si>
  <si>
    <t>Серия 22 № 003613375 от 15.12.2011</t>
  </si>
  <si>
    <t>74,5/74,5</t>
  </si>
  <si>
    <t>22:08:030203:171</t>
  </si>
  <si>
    <t>Ит- инфраструктура</t>
  </si>
  <si>
    <t>Оперативное управление постановление № 577 от 27.12.2022</t>
  </si>
  <si>
    <t>Котел отопительный ZOTA "Тополь-М"</t>
  </si>
  <si>
    <t>Котел отопительный КВР-04</t>
  </si>
  <si>
    <t xml:space="preserve">Компьютер </t>
  </si>
  <si>
    <t>63,5/63,5</t>
  </si>
  <si>
    <t>оперативное управление</t>
  </si>
  <si>
    <t>Баян ученический двухголосный "Тула - 210"</t>
  </si>
  <si>
    <t>оперативное управление, постановление № 204 от 13.05.2022</t>
  </si>
  <si>
    <t>Баян концертный двухголосный "Тула"</t>
  </si>
  <si>
    <t>Аккордеон "Тула"</t>
  </si>
  <si>
    <t>Пианино Михаил Глинка, модель "Композитор"</t>
  </si>
  <si>
    <t>Гончарный круг iMoLD Professional</t>
  </si>
  <si>
    <t>Муфельная электропечь PLAZMA</t>
  </si>
  <si>
    <t>81,0/81,0</t>
  </si>
  <si>
    <t>оперативное управление, постановление № 199 от 13.05.2022</t>
  </si>
  <si>
    <t>оперативное управление, постановление № 201 от 13.05.2022</t>
  </si>
  <si>
    <t>Балалайка прима 1 категории</t>
  </si>
  <si>
    <t>78,7/78,7</t>
  </si>
  <si>
    <t>оперативное управление, постановление № 203 от 13.05.2022</t>
  </si>
  <si>
    <t>Балалайка прима III категории</t>
  </si>
  <si>
    <t>УТВЕРЖДЕН</t>
  </si>
  <si>
    <t>Наименование</t>
  </si>
  <si>
    <t>Реестровый номер</t>
  </si>
  <si>
    <t>постановлением Администрации района</t>
  </si>
  <si>
    <t>704041,3/699891,3</t>
  </si>
  <si>
    <t>64002484,68/8726607,36</t>
  </si>
  <si>
    <t>МКУК "Волчихинский многофункциональный культурный  центр"</t>
  </si>
  <si>
    <t>50/42,0</t>
  </si>
  <si>
    <t>Стационарный металлодетектор</t>
  </si>
  <si>
    <t>Конвекционная печь КЭП-6 Abat</t>
  </si>
  <si>
    <t>Оперативное управление, постановление № 581 от 28.12.2022</t>
  </si>
  <si>
    <t>75,6/75,6</t>
  </si>
  <si>
    <t>Машина протирочно - резательная ОМ-350</t>
  </si>
  <si>
    <t>55,6/55,6</t>
  </si>
  <si>
    <t>Машина тестомесительная Abat ТМС 20НН-1Р</t>
  </si>
  <si>
    <t>Оперативное управление , постановление № 581 от 28.12.2022</t>
  </si>
  <si>
    <t>Машина овощерезательная электрическая Abat МКО - 50</t>
  </si>
  <si>
    <t>50,6/50,6</t>
  </si>
  <si>
    <t>ноутбук ООО "Новый АйтиПроект" 2022</t>
  </si>
  <si>
    <t>61,5/61,5</t>
  </si>
  <si>
    <t>Оперативное управление, постановление № 302 от 01.07.2022</t>
  </si>
  <si>
    <t>ноутбук ООО "Новый АйтиПроект" 2023</t>
  </si>
  <si>
    <t>Оперативное управление , постановление № 302 от 01.07.2022</t>
  </si>
  <si>
    <t>Пароконвектомат Abat ПКА 10-1/1ВМ2</t>
  </si>
  <si>
    <t>Оперативное управление , постановление № 578 от 27.12.2022</t>
  </si>
  <si>
    <t>Печь конвекционная</t>
  </si>
  <si>
    <t>218,8/132,7</t>
  </si>
  <si>
    <t>Оперативное управление , постановление № 408 от 06.09.2022</t>
  </si>
  <si>
    <t>Телевизор ООО "Квант" 2022</t>
  </si>
  <si>
    <t>76,8/76,8</t>
  </si>
  <si>
    <t>Шкаф холодильный 2022</t>
  </si>
  <si>
    <t>50,8/50,8</t>
  </si>
  <si>
    <t>Гараж на 2 бокса</t>
  </si>
  <si>
    <t>Оперативное управление, постановление № 452 от 28.09.2021</t>
  </si>
  <si>
    <t>Автоматизация узла тепла учета</t>
  </si>
  <si>
    <t>оперативное управление, постановление № 499 от 15.11.2022</t>
  </si>
  <si>
    <t>Автоматизация узла управления системы отопления</t>
  </si>
  <si>
    <t>Образовательный набор по механике, механике т робототехнике</t>
  </si>
  <si>
    <t>оперативное управление, постановление № 160 от 18.04.2022</t>
  </si>
  <si>
    <t>Ноутбук</t>
  </si>
  <si>
    <t>Цифровая лаборатория по биологии (ученическая)</t>
  </si>
  <si>
    <t>170/170</t>
  </si>
  <si>
    <t>200/200</t>
  </si>
  <si>
    <t>цифровая лаборатория по физике (ученическая)</t>
  </si>
  <si>
    <t>Цифровая лаборатория по химии (ученичская)</t>
  </si>
  <si>
    <t>Пожарный резервуар емкостью 106 ку. М.</t>
  </si>
  <si>
    <t>Охранно - пожарная сигнализация здания школы</t>
  </si>
  <si>
    <t xml:space="preserve">Устройство связи (охранное телевидение) </t>
  </si>
  <si>
    <t>Узел тепла учета</t>
  </si>
  <si>
    <t>Узел управления системы отопления</t>
  </si>
  <si>
    <t>94/94</t>
  </si>
  <si>
    <t>ИтТ - инфраструктура МКОУ "Усть - Волчихинская СШ)</t>
  </si>
  <si>
    <t>оперативное управление, постановление № 577 от 27.12.2022</t>
  </si>
  <si>
    <t xml:space="preserve">Оперативное управление, </t>
  </si>
  <si>
    <t>Оперативное управление, постановление № 990 от 26.12.2011</t>
  </si>
  <si>
    <t>198/102,3</t>
  </si>
  <si>
    <t>180/78</t>
  </si>
  <si>
    <t>тестомес спиральный Abat-ТМС-20 НН-1Р</t>
  </si>
  <si>
    <t>оперативное управление постановление № 500 от 17.11.2022</t>
  </si>
  <si>
    <t>оперативное управление № 581 от 28.12.2022</t>
  </si>
  <si>
    <t>машина овощерезательная электрическая AbatМКО-50 (2 шт.)</t>
  </si>
  <si>
    <t>98,1/98,1</t>
  </si>
  <si>
    <t>101,2/101,2</t>
  </si>
  <si>
    <t>шкаф холодильный FO,7S</t>
  </si>
  <si>
    <t>66,6/66,6</t>
  </si>
  <si>
    <t>оперативное управление постановление № 578 от 27.12.2022</t>
  </si>
  <si>
    <t>образовательный набор по механике</t>
  </si>
  <si>
    <t>123,4/123,4</t>
  </si>
  <si>
    <t>оперативное управление постановление № 501 от 17.11.2022</t>
  </si>
  <si>
    <t>оперативное управления</t>
  </si>
  <si>
    <t>187,4/142,10</t>
  </si>
  <si>
    <t>140,4/57,3</t>
  </si>
  <si>
    <t>105/105</t>
  </si>
  <si>
    <t>66.9/66,9</t>
  </si>
  <si>
    <t>275.7/105</t>
  </si>
  <si>
    <t>249/33,2</t>
  </si>
  <si>
    <t>437,7/102,1</t>
  </si>
  <si>
    <t>268,2/62,5</t>
  </si>
  <si>
    <t>Посудомоечная универсальная машина 08.2019</t>
  </si>
  <si>
    <t>104,1/71,1</t>
  </si>
  <si>
    <t xml:space="preserve">Котел КВр-01 в легкой обмуровке в полн.  Комплектации (Правда - школа) </t>
  </si>
  <si>
    <t>196/1,6</t>
  </si>
  <si>
    <t>Образовательный набор для изучения многокомпонентных робототехнических систем</t>
  </si>
  <si>
    <t>162,9/13,6</t>
  </si>
  <si>
    <t>Оперативное управлнеие, постановление № 160 от 18.04.2022</t>
  </si>
  <si>
    <t>Образовательный набор по механике, мехатронике и робототехнике</t>
  </si>
  <si>
    <t>112/7,5</t>
  </si>
  <si>
    <t>Образовательный набор по механике, мехатронике и робототехнике 2</t>
  </si>
  <si>
    <t>66,7/66,7</t>
  </si>
  <si>
    <t>Ноутбук "Acer inc"</t>
  </si>
  <si>
    <t>66,8/66,8</t>
  </si>
  <si>
    <t>218,9/14,4</t>
  </si>
  <si>
    <t>Оперативное управлнеие, постановление № 408 от 06.09.2022</t>
  </si>
  <si>
    <t>Сковорода электрическая Abat ЭСК-80-0,27-40-Ч</t>
  </si>
  <si>
    <t>110,7/110,7</t>
  </si>
  <si>
    <t>Оперативное управлнеие, постановление № 578 от 27.12.2022</t>
  </si>
  <si>
    <t>Мясорубка (электрическая) МИМ-300М</t>
  </si>
  <si>
    <t>52,9/52,9</t>
  </si>
  <si>
    <t>Котел пищеварочный</t>
  </si>
  <si>
    <t>122,8/122,8</t>
  </si>
  <si>
    <t>Оперативное управлнеие, постановление № 581 от 28.12.2022</t>
  </si>
  <si>
    <t>Машина Оовощерезательная электрическая Abat МКО-50 29.12.2022</t>
  </si>
  <si>
    <t xml:space="preserve">Стационарный металлодетектор </t>
  </si>
  <si>
    <t xml:space="preserve">Ноутбук </t>
  </si>
  <si>
    <t>Ноутбук (2)</t>
  </si>
  <si>
    <t>Ноутбук (3)</t>
  </si>
  <si>
    <t>Ноутбук (4)</t>
  </si>
  <si>
    <t>Ноутбук (5)</t>
  </si>
  <si>
    <t>оперативное управление , постановление № 160 от 18.04.2022</t>
  </si>
  <si>
    <t>оперативное управление , постановление № 302 от 01.07.2022</t>
  </si>
  <si>
    <t>Ноутбук "Acer inc" (2)</t>
  </si>
  <si>
    <t>Ноутбук "Acer inc" (3)</t>
  </si>
  <si>
    <t>Ноутбук "Acer inc"(4)</t>
  </si>
  <si>
    <t>Ноутбук "Acer inc" (5)</t>
  </si>
  <si>
    <t>Ноутбук "Acer inc"(6)</t>
  </si>
  <si>
    <t>Ноутбук "Acer inc"(7)</t>
  </si>
  <si>
    <t>Ноутбук "Acer inc"(8)</t>
  </si>
  <si>
    <t>Ноутбук "Acer inc"(9)</t>
  </si>
  <si>
    <t>Ноутбук "Acer inc"(10)</t>
  </si>
  <si>
    <t>Ноутбук "Acer inc"(11)</t>
  </si>
  <si>
    <t>Ноутбук "Acer inc"(12)</t>
  </si>
  <si>
    <t>Ноутбук "Acer inc"(13)</t>
  </si>
  <si>
    <t>Ноутбук "Acer inc"(14)</t>
  </si>
  <si>
    <t>Ноутбук "Acer inc"(15)</t>
  </si>
  <si>
    <t>Ноутбук "Acer inc"(16)</t>
  </si>
  <si>
    <t>Ноутбук "Acer inc"(17)</t>
  </si>
  <si>
    <t>Ноутбук "Acer inc"(18)</t>
  </si>
  <si>
    <t>Ноутбук "Acer inc"(19)</t>
  </si>
  <si>
    <t>Ноутбук "Acer inc"(20)</t>
  </si>
  <si>
    <t>Ноутбук "Acer inc"(21)</t>
  </si>
  <si>
    <t>Ноутбук "Acer inc"(22)</t>
  </si>
  <si>
    <t>Ноутбук "Acer inc"(23)</t>
  </si>
  <si>
    <t>Ноутбук "Acer inc"(24)</t>
  </si>
  <si>
    <t>Ноутбук "Acer inc"(25)</t>
  </si>
  <si>
    <t>Ноутбук "Acer inc"(26)</t>
  </si>
  <si>
    <t>Ноутбук "Acer inc"(27)</t>
  </si>
  <si>
    <t>Ноутбук "Acer inc"(28)</t>
  </si>
  <si>
    <t>Ноутбук "Acer inc"(29)</t>
  </si>
  <si>
    <t>Ноутбук "Acer inc"(30)</t>
  </si>
  <si>
    <t>Ноутбук "Acer inc"(31)</t>
  </si>
  <si>
    <t>Ноутбук "Acer inc"(32)</t>
  </si>
  <si>
    <t>Ноутбук "Acer inc"(33)</t>
  </si>
  <si>
    <t>Ноутбук "Acer inc"(34)</t>
  </si>
  <si>
    <t>Ноутбук "Acer inc"(35)</t>
  </si>
  <si>
    <t>Ноутбук "Acer inc"(36)</t>
  </si>
  <si>
    <t>Ноутбук "Acer inc"(37)</t>
  </si>
  <si>
    <t>Ноутбук "Acer inc"(38)</t>
  </si>
  <si>
    <t>Ноутбук "Acer inc"(39)</t>
  </si>
  <si>
    <t>Ноутбук "Acer inc" (40)</t>
  </si>
  <si>
    <t>Ноутбук "Acer inc"(41)</t>
  </si>
  <si>
    <t>Ноутбук "Acer inc"(42)</t>
  </si>
  <si>
    <t>Ноутбук "Acer inc"(43)</t>
  </si>
  <si>
    <t>Ноутбук "Acer inc"(44)</t>
  </si>
  <si>
    <t>Ноутбук "Acer inc"(45)</t>
  </si>
  <si>
    <t>Ноутбук "Acer inc"(46)</t>
  </si>
  <si>
    <t>Ноутбук "Acer inc"(47)</t>
  </si>
  <si>
    <t>Ноутбук "Acer inc"(48)</t>
  </si>
  <si>
    <t>Ноутбук "Acer inc"(49)</t>
  </si>
  <si>
    <t>Ноутбук "Acer inc"(50)</t>
  </si>
  <si>
    <t>Ноутбук "Acer inc"(51)</t>
  </si>
  <si>
    <t>Ноутбук "Acer inc"(52)</t>
  </si>
  <si>
    <t>Ноутбук "Acer inc" (53)</t>
  </si>
  <si>
    <t>Ноутбук "Acer inc"(54)</t>
  </si>
  <si>
    <t>52279,25/12173,77</t>
  </si>
  <si>
    <t>693.52/693,52</t>
  </si>
  <si>
    <t>686,72/686,72</t>
  </si>
  <si>
    <t>Автоматизированное рабочее место в защищенном исполнении</t>
  </si>
  <si>
    <t>72,77/72,77</t>
  </si>
  <si>
    <t>Насос ЭЦВ 6-6,5-225</t>
  </si>
  <si>
    <t>95,0/0</t>
  </si>
  <si>
    <t>Насос К 45/30 с эл.двигателем 7,5кВТ</t>
  </si>
  <si>
    <t>58,5/0</t>
  </si>
  <si>
    <t>Насос ЭЦВ 6-10-185</t>
  </si>
  <si>
    <t>229334,18/218356,95</t>
  </si>
  <si>
    <t>Здание управления сельского хозяйства</t>
  </si>
  <si>
    <t>Здание аэровокзала</t>
  </si>
  <si>
    <t>с. Волчиха, п. Мирный, 2</t>
  </si>
  <si>
    <t>16,0/16,0</t>
  </si>
  <si>
    <t xml:space="preserve">Автоматизированное рабочее место </t>
  </si>
  <si>
    <t>97,7/97,7</t>
  </si>
  <si>
    <t>3648,37/3648,37</t>
  </si>
  <si>
    <t>22:08:011002:191</t>
  </si>
  <si>
    <t>646.9</t>
  </si>
  <si>
    <t>113,4</t>
  </si>
  <si>
    <t>1220.6/914,7</t>
  </si>
  <si>
    <t>295,8/148,7</t>
  </si>
  <si>
    <t>18450,5/10109,1</t>
  </si>
  <si>
    <t>502,1/216,7</t>
  </si>
  <si>
    <t>711,7/325,9</t>
  </si>
  <si>
    <t>23,7/10,8</t>
  </si>
  <si>
    <t>1019,7/763,6</t>
  </si>
  <si>
    <t>7729,0/ 6118,85</t>
  </si>
  <si>
    <t>2236,4/ 2236,4</t>
  </si>
  <si>
    <t>252,6/216,18</t>
  </si>
  <si>
    <t>29209/11921,35</t>
  </si>
  <si>
    <t>24009,44/ 8828,14</t>
  </si>
  <si>
    <t>156,87/ 117,74</t>
  </si>
  <si>
    <t>4924,3/4537,70</t>
  </si>
  <si>
    <t>1930,1/ 1712,7</t>
  </si>
  <si>
    <t>3172,2/2292,4</t>
  </si>
  <si>
    <t>76978,4/17500</t>
  </si>
  <si>
    <t>2339/721,9</t>
  </si>
  <si>
    <t>10717,1/ 3477</t>
  </si>
  <si>
    <t>114/14,1</t>
  </si>
  <si>
    <t>10586/ 10586</t>
  </si>
  <si>
    <t>175901/16610</t>
  </si>
  <si>
    <t>8283,6/929</t>
  </si>
  <si>
    <t>598,7/83</t>
  </si>
  <si>
    <t>1683/189</t>
  </si>
  <si>
    <t>3854,2/364</t>
  </si>
  <si>
    <t>1790/338</t>
  </si>
  <si>
    <t>2520/252</t>
  </si>
  <si>
    <t>2040/204</t>
  </si>
  <si>
    <t>998,9/189</t>
  </si>
  <si>
    <t>387,5/73</t>
  </si>
  <si>
    <t>2242,5/521,0</t>
  </si>
  <si>
    <t>38,1/38,1</t>
  </si>
  <si>
    <t>259,2/120,1</t>
  </si>
  <si>
    <t>89,1/82,4</t>
  </si>
  <si>
    <t>897,8/779,5</t>
  </si>
  <si>
    <t>196,9/163</t>
  </si>
  <si>
    <t>125,9/51</t>
  </si>
  <si>
    <t>709,9/106,5</t>
  </si>
  <si>
    <t xml:space="preserve">782 м </t>
  </si>
  <si>
    <t>392,40/ 364,37</t>
  </si>
  <si>
    <t xml:space="preserve">161,52 </t>
  </si>
  <si>
    <t>768/356,9</t>
  </si>
  <si>
    <t>648/426,60</t>
  </si>
  <si>
    <t>1859/134</t>
  </si>
  <si>
    <t>22:08:011240:119</t>
  </si>
  <si>
    <t>22:08:011240:170</t>
  </si>
  <si>
    <t>22:08:010501:34</t>
  </si>
  <si>
    <t>22:08:011103:1</t>
  </si>
  <si>
    <t>22:08:010101:322</t>
  </si>
  <si>
    <t>22:08:011305:50</t>
  </si>
  <si>
    <t>22:08:030203:89</t>
  </si>
  <si>
    <t>92,04</t>
  </si>
  <si>
    <t>22:08:020301:262</t>
  </si>
  <si>
    <t>22:08:021103:59</t>
  </si>
  <si>
    <t>22:08:011002:92</t>
  </si>
  <si>
    <t>1414,93/500.9</t>
  </si>
  <si>
    <t>2595,26/328.2</t>
  </si>
  <si>
    <t>1766,48/1265.2</t>
  </si>
  <si>
    <t>250,54/-</t>
  </si>
  <si>
    <t>2005,32/-</t>
  </si>
  <si>
    <t>1584,26</t>
  </si>
  <si>
    <t>250,64/-</t>
  </si>
  <si>
    <t>22:08:011301:903</t>
  </si>
  <si>
    <t>протяженность 292 м</t>
  </si>
  <si>
    <t>8489,29/760,89</t>
  </si>
  <si>
    <t>22:08:010801:1</t>
  </si>
  <si>
    <t>543.89/543,89</t>
  </si>
  <si>
    <t>972,90/389,16</t>
  </si>
  <si>
    <t>52.5/46,87</t>
  </si>
  <si>
    <t>160.9/68,96</t>
  </si>
  <si>
    <t>111,8/24,22</t>
  </si>
  <si>
    <t>2393,4/432,14</t>
  </si>
  <si>
    <t>160.6/160,60</t>
  </si>
  <si>
    <t>110,1/110,10</t>
  </si>
  <si>
    <t>155.9/90,90</t>
  </si>
  <si>
    <t>155.9/90,9</t>
  </si>
  <si>
    <t>318,2/318,2</t>
  </si>
  <si>
    <t>218,9/30,5</t>
  </si>
  <si>
    <t>28,98</t>
  </si>
  <si>
    <t>33,07</t>
  </si>
  <si>
    <t>867,47</t>
  </si>
  <si>
    <t>66/0</t>
  </si>
  <si>
    <t>14,30/0</t>
  </si>
  <si>
    <t>99,98/66,66</t>
  </si>
  <si>
    <t>1792.3/1030,57</t>
  </si>
  <si>
    <t>98/78,4</t>
  </si>
  <si>
    <t>125/105,90</t>
  </si>
  <si>
    <t>32/32</t>
  </si>
  <si>
    <t>21,45/21,45</t>
  </si>
  <si>
    <t>17,9/13,31</t>
  </si>
  <si>
    <t>180/119</t>
  </si>
  <si>
    <t>187.4/89,02</t>
  </si>
  <si>
    <t>195/63,38</t>
  </si>
  <si>
    <t>112,2/59,77</t>
  </si>
  <si>
    <t>310/144,68</t>
  </si>
  <si>
    <t>437,6/204,24</t>
  </si>
  <si>
    <t>547/255,3</t>
  </si>
  <si>
    <t>268,2/268,2</t>
  </si>
  <si>
    <t>132,2/17,63</t>
  </si>
  <si>
    <t>64,48/64,48</t>
  </si>
  <si>
    <t>181,3/24,17</t>
  </si>
  <si>
    <t>149,8/19,98</t>
  </si>
  <si>
    <t>90/69,8</t>
  </si>
  <si>
    <t>112/9,3</t>
  </si>
  <si>
    <t>103,9/103,9</t>
  </si>
  <si>
    <t>84/33,6</t>
  </si>
  <si>
    <t>494/98,80</t>
  </si>
  <si>
    <t>388,5/25,9</t>
  </si>
  <si>
    <t>119,0/15,87</t>
  </si>
  <si>
    <t>560,0/46,67</t>
  </si>
  <si>
    <t>116,2/27,68</t>
  </si>
  <si>
    <t>125/100</t>
  </si>
  <si>
    <t>96,3/47,6</t>
  </si>
  <si>
    <t>195.0/92,9</t>
  </si>
  <si>
    <t>77,3/48,5</t>
  </si>
  <si>
    <t>50,1/35,5</t>
  </si>
  <si>
    <t>275.7/188,40</t>
  </si>
  <si>
    <t>547,1/169,3</t>
  </si>
  <si>
    <t>268,2/83</t>
  </si>
  <si>
    <t>149,9/10</t>
  </si>
  <si>
    <t>181,3/12,1</t>
  </si>
  <si>
    <t>77,3/67,6</t>
  </si>
  <si>
    <t>61,7/53,5</t>
  </si>
  <si>
    <t>786,5/685,90</t>
  </si>
  <si>
    <t>105,2/105,2</t>
  </si>
  <si>
    <t>129,2/129,2</t>
  </si>
  <si>
    <t>112.8/36,7</t>
  </si>
  <si>
    <t>627,3/58,7</t>
  </si>
  <si>
    <t>105,6/13,2</t>
  </si>
  <si>
    <t>371,0/43,3</t>
  </si>
  <si>
    <t>70/34,08</t>
  </si>
  <si>
    <t>50,0/42,48</t>
  </si>
  <si>
    <t>60/52,93</t>
  </si>
  <si>
    <t>195/155,9</t>
  </si>
  <si>
    <t>112.8/80,8</t>
  </si>
  <si>
    <t>1876/1188</t>
  </si>
  <si>
    <t>425/257</t>
  </si>
  <si>
    <t>113/113</t>
  </si>
  <si>
    <t>174/84</t>
  </si>
  <si>
    <t>257/118</t>
  </si>
  <si>
    <t>156/72</t>
  </si>
  <si>
    <t>324/246</t>
  </si>
  <si>
    <t>127/20</t>
  </si>
  <si>
    <t>296/143</t>
  </si>
  <si>
    <t>130/101</t>
  </si>
  <si>
    <t>256/124</t>
  </si>
  <si>
    <t>294/142</t>
  </si>
  <si>
    <t>566/273</t>
  </si>
  <si>
    <t>655/316</t>
  </si>
  <si>
    <t>230/111</t>
  </si>
  <si>
    <t>155/155</t>
  </si>
  <si>
    <t>102/25</t>
  </si>
  <si>
    <t>198/48</t>
  </si>
  <si>
    <t>268/38</t>
  </si>
  <si>
    <t>104/25</t>
  </si>
  <si>
    <t>220/48</t>
  </si>
  <si>
    <t>101/22</t>
  </si>
  <si>
    <t>448/150</t>
  </si>
  <si>
    <t>3046/65</t>
  </si>
  <si>
    <t>304/22</t>
  </si>
  <si>
    <t>1192/86</t>
  </si>
  <si>
    <t>706/153</t>
  </si>
  <si>
    <t>749/50</t>
  </si>
  <si>
    <t>Здание столярного цеха</t>
  </si>
  <si>
    <t>Российская Федерация, Алтайский край, Волчихинский район, село Волчиха, Мирный поселок, д. 2</t>
  </si>
  <si>
    <t>22:08:010101:616</t>
  </si>
  <si>
    <t>1,0/1,0</t>
  </si>
  <si>
    <t>Собственность
22-01/08-1,2001/697
12.11.2001 00:00:00</t>
  </si>
  <si>
    <t>помещение</t>
  </si>
  <si>
    <t>Российская Федерация, Алтайский край, Волчихинский район, с Селиверстово, ул Центральная, д 45,
помещение Н4</t>
  </si>
  <si>
    <t>22:08:021103:592</t>
  </si>
  <si>
    <t>56,85/8,45</t>
  </si>
  <si>
    <t>Собственность
22:08:021103:592-22/111/2022-1
06.09.2022 09:25:03</t>
  </si>
  <si>
    <t>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</si>
  <si>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Российская Федерация, Алтайский край,
Волчихинский район, с Селиверстово, ул
Центральная, д 45, помещение Н3</t>
  </si>
  <si>
    <t>22:08:021103:593</t>
  </si>
  <si>
    <t>51,44/7,65</t>
  </si>
  <si>
    <t>Собственность
22:08:021103:593-22/111/2022-1
06.09.2022 09:25:03</t>
  </si>
  <si>
    <t>Здание насосной станции</t>
  </si>
  <si>
    <t>22:08:010101:615</t>
  </si>
  <si>
    <t>Собственность
22-01/08-1,2001/693
12.11.2001 00:00:00</t>
  </si>
  <si>
    <t>Квартира</t>
  </si>
  <si>
    <t>Алтайский край, р-н. Волчихинский, с. Волчиха, п. Мирный, д. 32, кв. 19</t>
  </si>
  <si>
    <t>22:08:011202:393</t>
  </si>
  <si>
    <t>Собственность
22-22-13/005/2006-480
15.06.2006 18:29:29</t>
  </si>
  <si>
    <t>22:08:011202:478</t>
  </si>
  <si>
    <t>Собственность
22-01/08-1,2001/694
12.11.2001 00:00:00</t>
  </si>
  <si>
    <t>22:08:011202:479</t>
  </si>
  <si>
    <t>Собственность
22-01/08-1,2001/695
12.11.2001 00:00:00</t>
  </si>
  <si>
    <t>Здание водонапорной башни БР-25</t>
  </si>
  <si>
    <t>22:08:011202:481</t>
  </si>
  <si>
    <t>Собственность
22-01/08-1,2001/709
12.11.2001 00:00:00</t>
  </si>
  <si>
    <t>Здание бани с хозпостройками</t>
  </si>
  <si>
    <t>Российская Федерация, Алтайский край, Волчихинский район, село Волчиха, Мирный поселок, д. 32, кв.
19/19</t>
  </si>
  <si>
    <t>22:08:011202:482</t>
  </si>
  <si>
    <t>Собственность
22-22-13/005/2006-483
15.06.2006 18:39:18</t>
  </si>
  <si>
    <t>Договор купли - продажи, выдан 19.05.2006</t>
  </si>
  <si>
    <t>Российская Федерация, Алтайский край, Волчихинский район, с. Волчиха, ул 1- Мая, д. 292</t>
  </si>
  <si>
    <t>22:08:011206:153</t>
  </si>
  <si>
    <t>Собственность
22-22-08/001/2010-364
26.02.2010 00:00:00</t>
  </si>
  <si>
    <t>Жилое помещение (квартира)</t>
  </si>
  <si>
    <t>Российская Федерация, Алтайский край, р-н Волчихинский, с Волчиха, ул Ленина, д 208, кв 1</t>
  </si>
  <si>
    <t>22:08:011235:215</t>
  </si>
  <si>
    <t>Собственность
22:08:011235:215-22/016/2017-1
25.12.2017 13:30:30</t>
  </si>
  <si>
    <t>Российская Федерация, Алтайский край, Волчихинский район, село Волчиха, Матросова улица, д. 93</t>
  </si>
  <si>
    <t>22:08:011237:145</t>
  </si>
  <si>
    <t>Собственность
22-22-13/012/2005-1</t>
  </si>
  <si>
    <t>Здание амбара</t>
  </si>
  <si>
    <t>22:08:011237:148</t>
  </si>
  <si>
    <t>Собственность
22-22-13/012/2005-102
18.11.2005 00:00:00</t>
  </si>
  <si>
    <t xml:space="preserve">
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</si>
  <si>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Здание часть административного здания</t>
  </si>
  <si>
    <t>Российская Федерация, Алтайский край, Волчихинский район, село Волчиха, Матросова улица, д. 2, пом. 2</t>
  </si>
  <si>
    <t>22:08:011240:575</t>
  </si>
  <si>
    <t>Собственность
22-77/08-1,2001/194-2-1
10.05.2001 00:00:00</t>
  </si>
  <si>
    <t>Российская Федерация, Алтайский край, р-н Волчихинский, с Волчиха, ул Ворошилова, д 4, кв 1</t>
  </si>
  <si>
    <t>22:08:011244:176</t>
  </si>
  <si>
    <t>Собственность
22-22-08/016/2013-35
05.10.2013 00:00:00</t>
  </si>
  <si>
    <t>Свидетельство о праве на наследство по закону,
серия: 22 АА, № 0996140, выдан 19.09.2013
Документ нотариально удостоверен: 19.09.2013
Шевцов М.С., нотариус Волчихинского
нотариального округа Алтайского края 2285</t>
  </si>
  <si>
    <t>Российская Федерация, Алтайский край,
Волчихинский район, с. Волчиха, ул. Крупской,
д. 1, кв. 2</t>
  </si>
  <si>
    <t>22:08:011244:473</t>
  </si>
  <si>
    <t>Решение Алтайского краевого Совета народных
депутатов, выдан 21.11.1991</t>
  </si>
  <si>
    <t>Собственность
№ 22:08:011244:473-22/117/2021-1
от 22.11.2021</t>
  </si>
  <si>
    <t>Поссовет</t>
  </si>
  <si>
    <t>Российская Федерация, Алтайский край,
Волчихинский р-н, с. Волчиха, ул Ленина, д. 224,
пом. 2</t>
  </si>
  <si>
    <t>22:08:011235:138</t>
  </si>
  <si>
    <t>Собственность
№ 22:08:011235:138-22/140/2023-1
от 17.10.2023</t>
  </si>
  <si>
    <t>Российская Федерация, Алтайский край, муниципальный район Волчихинский, сельское поселение Бор-Форпостовский сельсовет, село Бор-Форпост, улица Сидорова, здание 18</t>
  </si>
  <si>
    <t>22:08:010703:428</t>
  </si>
  <si>
    <t>573.5</t>
  </si>
  <si>
    <t>156,6/156,6</t>
  </si>
  <si>
    <t>постановление от 17.11.2023 №761</t>
  </si>
  <si>
    <t>Собственность
22:08:010703:428-22/143/2023-5
27.11.2023 06:43:29</t>
  </si>
  <si>
    <t>Оперативное управление
22:08:010703:428-22/137/2023-6
27.11.2023 12:22:58</t>
  </si>
  <si>
    <t>Здание администрации</t>
  </si>
  <si>
    <t>Алтайский край, р-н. Волчихинский, с. Вострово, ул. Советская, д. 28</t>
  </si>
  <si>
    <t>22:08:020504:482</t>
  </si>
  <si>
    <t>Собственность
22:08:020504:482-22/123/2023-2
25.05.2023 08:47:34</t>
  </si>
  <si>
    <t>Постановление "О передаче имущества в
муниципальную собственность муниципального
образования Волчихинский район Алтайского
края", № 19, выдан 12.04.2023, Администрация
Востровского сельсовета Волчихинского района
Алтайского края
Акт приема-передачи, выдан 17.05.2023</t>
  </si>
  <si>
    <t>Муниципальное казенное общеобразовательное учреждение "Востровская средняя школа"
Волчихинского района Алтайского края</t>
  </si>
  <si>
    <t>Оперативное управление
22:08:020504:482-22/136/2023-3
01.06.2023 05:24:41</t>
  </si>
  <si>
    <t>Российская Федерация, Алтайский край,
Волчихинский район, с. Волчиха, ул. Ветеранов
ВОВ, 79к</t>
  </si>
  <si>
    <t>22:08:011201:173</t>
  </si>
  <si>
    <t>Собственность
22-22-08/009/2012-298
09.11.2012 00:00:00</t>
  </si>
  <si>
    <t>Российская Федерация, Алтайский край, район Волчихинский, с. Волчиха, п. Мирный, дом 32, квартира 19</t>
  </si>
  <si>
    <t>22:08:011202:111</t>
  </si>
  <si>
    <t>Собственность
22-22-13/005/2006-484
15.06.2006 18:39:24</t>
  </si>
  <si>
    <t>Российская Федерация, Алтайский край, район Волчихинский, с. Волчиха, п. Мирный, 2 к</t>
  </si>
  <si>
    <t>22:08:011202:269</t>
  </si>
  <si>
    <t>Собственность
22-22-08/009/2012-278
06.11.2012 00:00:00</t>
  </si>
  <si>
    <t>Местоположение установлено относительно
ориентира, расположенного за пределами
участка.Ориентир Алтайский край
Волчихинский район с.Волчиха.Участок
находится примерно в 5 м, по направлению на
запад от ориентира. Почтовый адрес ориентира:
Российская Федерация, Алтайский край, район
Волчихинский.</t>
  </si>
  <si>
    <t>22:08:011202:215</t>
  </si>
  <si>
    <t>Собственность
22-22-08/008/2010-118
01.09.2010 00:00:00</t>
  </si>
  <si>
    <t>Российская Федерация, Алтайский край, Волчихинский район, с. Волчиха, п. Мирный, 2 г</t>
  </si>
  <si>
    <t>22:08:011202:270</t>
  </si>
  <si>
    <t>Собственность
22-22-08/009/2012-273
06.11.2012 00:00:0</t>
  </si>
  <si>
    <t>Российская Федерация, Алтайский край, Волчихинский район, с. Волчиха, ул. Ветеранов ВОВ, 20 в</t>
  </si>
  <si>
    <t>22:08:011203:56</t>
  </si>
  <si>
    <t>Собственность
22-22-08/009/2012-274
06.11.2012 00:00:00</t>
  </si>
  <si>
    <t>Российская Федерация, Алтайский край, Волчихинский район, с. Волчиха, ул. 1 Мая, 80к</t>
  </si>
  <si>
    <t>22:08:011216:67</t>
  </si>
  <si>
    <t>Собственность
22-22-08/009/2012-279
06.11.2012 00:00:00</t>
  </si>
  <si>
    <t>Российская Федерация, Алтайский край, Волчихинский район, с. Волчиха, ул. Советская,118к</t>
  </si>
  <si>
    <t>22:08:011222:65</t>
  </si>
  <si>
    <t>Собственность
22-22-08/009/2012-275
06.11.2012 00:00:00</t>
  </si>
  <si>
    <t>Российская Федерация, Алтайский край, Волчихинский район, с. Волчиха, ул. Ленина, 208к</t>
  </si>
  <si>
    <t>22:08:011235:81</t>
  </si>
  <si>
    <t>Собственность
22-22-08/009/2012-277
06.11.2012 00:00:00</t>
  </si>
  <si>
    <t>Российская Федерация, Алтайский край, Волчихинский район, с. Волчиха, ул. Матросова, 15 К</t>
  </si>
  <si>
    <t>22:08:011240:266</t>
  </si>
  <si>
    <t>Собственность
22-22-08/009/2012-321
13.11.2012 00:00:00</t>
  </si>
  <si>
    <t>Российская Федерация, Алтайский край, Волчихинский район, с. Волчиха, ул. Ленина, 63к</t>
  </si>
  <si>
    <t>22:08:011241:177</t>
  </si>
  <si>
    <t>Собственность
22-22-08/009/2012-299
10.11.2012 00:00:00</t>
  </si>
  <si>
    <t>Российская Федерация, Алтайский край, Волчихинский район, с. Волчиха, ул. Кирова, 87к</t>
  </si>
  <si>
    <t>22:08:011246:126</t>
  </si>
  <si>
    <t>Собственность
22-22-08/009/2012-276
06.11.2012 00:00:00</t>
  </si>
  <si>
    <t>Российская Федерация, Алтайский край, район
Волчихинский, примерно в 1 км по направлению
на север от с. Волчиха</t>
  </si>
  <si>
    <t>22:08:011301:14</t>
  </si>
  <si>
    <t>Собственность
22-22-08/001/2011-28
31.01.2011 00:00:00</t>
  </si>
  <si>
    <t>РФ, Алтайский край, Волчихинский район, п. Коминтерн, ул. Садовая, 2б ( участок под памятником)</t>
  </si>
  <si>
    <t>22:08:010501:654</t>
  </si>
  <si>
    <t>Собственность
№ 22:08:010501:654-22/111/2023-1
от 15.09.2023</t>
  </si>
  <si>
    <t>Постоянное (бессрочное) пользование
№ 22:08:010501:654-22/114/2023-4
от 07.11.2023</t>
  </si>
  <si>
    <t>Российская Федерация, Алтайский край, район
Волчихинский, с. Волчиха, ул. Ленина, примерно
100 м. на восток от ориентира: Российская
Федерация, Алтайский край, с. Волчиха, ул.
Ленина 63</t>
  </si>
  <si>
    <t xml:space="preserve">22:08:011241:723
</t>
  </si>
  <si>
    <t xml:space="preserve">Собственность
№ 22:08:011241:723-22/140/2021-1
от 15.11.2021
</t>
  </si>
  <si>
    <t>Российская Федерация, Алтайский край,
примерно в 605 м по направлению на северо-
запад от ориентира: Алтайский край
Волчихинский район с.Волчиха ул.Ветеранов
ВОВ 77</t>
  </si>
  <si>
    <t>22:08:011301:1228</t>
  </si>
  <si>
    <t>Собственность
№ 22:08:011301:1228-22/115/2023-1
от 04.12.2023</t>
  </si>
  <si>
    <t>Сервитут
№ 22:08:011301:1228-22/115/2023-2
от 04.12.2023</t>
  </si>
  <si>
    <t>Аренда
№ 22:08:011301:14-22/016/2018-6
от 26.12.2018</t>
  </si>
  <si>
    <t>22:08:011241:724</t>
  </si>
  <si>
    <t>Собственность - 22:08:011241:724-22/140/2021-1 от 15.11.2021</t>
  </si>
  <si>
    <t>Российская Федерация, Алтайский край, район Волчихинский, с. Волчиха, ул. Ленина, примерно 10 м. по направлению на запад от ориентира: Российская Федерация, Алтайский край, с. Волчиха, ул. Ленина 63К</t>
  </si>
  <si>
    <t>Российская Федерация, Алтайский край,
Волчихинский р-н, с Вострово, ул Молодёжная, д
2г</t>
  </si>
  <si>
    <t>22:08:020504:821</t>
  </si>
  <si>
    <t>Собственность
22:08:020504:821-22/132/2023-1
23.06.2023 08:08:48</t>
  </si>
  <si>
    <t>Постоянное (бессрочное) пользование
22:08:020504:821-22/132/2023-2
23.06.2023 08:08:48</t>
  </si>
  <si>
    <t xml:space="preserve">
Постановление № 270  от 02.06.2023</t>
  </si>
  <si>
    <t xml:space="preserve"> Постоянное (бессрочное) пользование
22:08:011208:86-22/111/2023-1
01.02.2023 06:59:43</t>
  </si>
  <si>
    <t>Собственность
№ 22-22-08/009/2012-300 от 10.11.2012</t>
  </si>
  <si>
    <t>Системный блок ПК (Intel Core i5-12400F, DDR4)</t>
  </si>
  <si>
    <t>50,00/50,00</t>
  </si>
  <si>
    <t>Принтер Kyocera Ecosys P3145dn</t>
  </si>
  <si>
    <t>60,27/60,27</t>
  </si>
  <si>
    <t>Автомобиль легковой LADA NIVA, 2023 года выпуска</t>
  </si>
  <si>
    <t>1132,61/0,00</t>
  </si>
  <si>
    <t>ПТС 164301076821728</t>
  </si>
  <si>
    <t>Комитет экономики и муниципального имущества</t>
  </si>
  <si>
    <t>Оперативное управление, постановление от 11.12.2023 № 813</t>
  </si>
  <si>
    <t>Газонокосилка "STIHL" RM 650 T</t>
  </si>
  <si>
    <t>61,6/61,5</t>
  </si>
  <si>
    <t xml:space="preserve">Уличный тренажерный комплекс </t>
  </si>
  <si>
    <t>380,00/171,00</t>
  </si>
  <si>
    <t>Ноутбук ASUS TUF Gaming F17 FX707ZC4-HX015</t>
  </si>
  <si>
    <t>116,9/0</t>
  </si>
  <si>
    <t>МФУ Canon i-SENSYS MF453dw</t>
  </si>
  <si>
    <t>85,6/85,6</t>
  </si>
  <si>
    <t>Транспортер топливоподачи  ТСН-160   L=10  м (1 шт.)</t>
  </si>
  <si>
    <t>452,87</t>
  </si>
  <si>
    <t>Транспортер топливоподачи  ТСН-160  L=6  м (1 шт.)</t>
  </si>
  <si>
    <t>279,57</t>
  </si>
  <si>
    <t>Таль электрическая г/п 2,0, h=6,3 м Т 200-511 (1 шт.)</t>
  </si>
  <si>
    <t>85,74</t>
  </si>
  <si>
    <t>Водоподготовительная установка G=1,0 м³/ч, (1 шт.)</t>
  </si>
  <si>
    <t>266,89</t>
  </si>
  <si>
    <t>Компрессор Remeza СБ4/Ф-500.LT100-7,5 (1400-1100 (1 шт.)</t>
  </si>
  <si>
    <t>183,56</t>
  </si>
  <si>
    <t>Насос рециркуляционный ГВС N=1,1 кВт, n=2900об/мин CP-G 65-2280/A/BAQE/3 IE3 (1 шт.)</t>
  </si>
  <si>
    <t>87,32</t>
  </si>
  <si>
    <t>Каркас рамы транспортера ТП (1 шт.)</t>
  </si>
  <si>
    <t>112,27</t>
  </si>
  <si>
    <t>Автомобиль Chevrolet Niva 212300, 2008 года выпуска</t>
  </si>
  <si>
    <t>350,00</t>
  </si>
  <si>
    <t>дизельный генератор 50 кВт, тип 2</t>
  </si>
  <si>
    <t xml:space="preserve">дизельный генератор 100 кВт, тип 3, в количестве 2 шт, </t>
  </si>
  <si>
    <t>дизельный генератор 20 кВт, тип 5, прицеп, , в количестве 1 шт.,</t>
  </si>
  <si>
    <t>Ноутбук ПЭВМ RAYbook модели Sil512 (РЭ1539/21)РФ</t>
  </si>
  <si>
    <t>81,4/81,4</t>
  </si>
  <si>
    <t>Комплект государственных символов РФ (гос.ф лагтрехц ветТ ип 1,Т ип 2,Т ип</t>
  </si>
  <si>
    <t>58,6/58,6</t>
  </si>
  <si>
    <t>ИТ-инфраструктура Правдинский ф ( обородудование для видеонаблюдения)</t>
  </si>
  <si>
    <t>1300.9/1300.9</t>
  </si>
  <si>
    <t>ИТ-инфраструктура Волчихинский ф ( обородудование для видеонаблюдения)</t>
  </si>
  <si>
    <t>1478.7/1478.7</t>
  </si>
  <si>
    <t>Котел твердотопливный Zota Тополь М42 (с комплектом автоматики и поддувом)</t>
  </si>
  <si>
    <t>Мясорубка (электрическая) набор ножей и решеток полный унгер Реверс</t>
  </si>
  <si>
    <t>Мармит</t>
  </si>
  <si>
    <t>64.9/64,9</t>
  </si>
  <si>
    <t>Мармит2</t>
  </si>
  <si>
    <t>МКДОУ "Волчихинский детский сад №3" Волчихинского района Алтайского</t>
  </si>
  <si>
    <t>Комплект кресел для зрительного зала  ALINA Витим Люкс (138 штук)</t>
  </si>
  <si>
    <t>880,84/39,15</t>
  </si>
  <si>
    <t>Шкаф гардеробный 6000*21250*2100 (фойе)</t>
  </si>
  <si>
    <t>124,10/13,30</t>
  </si>
  <si>
    <t>413,81/18,39</t>
  </si>
  <si>
    <t>Образовательный конструктор для практики блочного программирования с комплектом датчиков (2 шт.)</t>
  </si>
  <si>
    <t>Образовательный набор по механике, мехатронике и робототехнике (3 шт.)</t>
  </si>
  <si>
    <t>Образовательный набор для изучения многокомпонентных робототехнических систем и манипуляционных роботов</t>
  </si>
  <si>
    <t>280,00</t>
  </si>
  <si>
    <t>Плита кухонная электрическая</t>
  </si>
  <si>
    <t>74,87 / 74,87</t>
  </si>
  <si>
    <t>64,9/64,9</t>
  </si>
  <si>
    <t>Сервер системы видеонаблюдения (IntelCore i5-10400/HDD 4x4Tb, HDD 2X1 Tb/DDR4 2x8Gb/450Вт/Wi10Pro</t>
  </si>
  <si>
    <t>договор поставки № П-052-23 от 08.12.2023, постановление от 18.12.2023 №860</t>
  </si>
  <si>
    <t>159,8</t>
  </si>
  <si>
    <t>МКОУ "Востровская СШ" Волчихинского района Алтайского края</t>
  </si>
  <si>
    <t>ИТ-инфраструктура МКОУ Востровская средняя школа Волчихинского района АК</t>
  </si>
  <si>
    <t>1808,4</t>
  </si>
  <si>
    <t>914,9</t>
  </si>
  <si>
    <t>709,3</t>
  </si>
  <si>
    <t>524,8</t>
  </si>
  <si>
    <t>257,2</t>
  </si>
  <si>
    <t>Школьный автобус российского производства ГАЗ- A67R43</t>
  </si>
  <si>
    <t>распоряжение УИО от 25.01.2023 №98</t>
  </si>
  <si>
    <t>2838,52/337,9</t>
  </si>
  <si>
    <t>Котел  КВр-0,2 в легкой обмуровке с комплектом колосников</t>
  </si>
  <si>
    <t>264,0/5,9</t>
  </si>
  <si>
    <t>Дымосос Д-3,5-1500 с двиг. 3 кВт, 1500 об/мин</t>
  </si>
  <si>
    <t>61,5</t>
  </si>
  <si>
    <t>Футбольные ворота  РФС 9</t>
  </si>
  <si>
    <t>55,1 /47,4</t>
  </si>
  <si>
    <t>55,1/(47,4</t>
  </si>
  <si>
    <t>Ноутбук ПЭВМ RAYbook модели Sil512</t>
  </si>
  <si>
    <t>65,1/65</t>
  </si>
  <si>
    <t>Ноутбук ПЭВМ RAYbook модели Sil512 (5 шт.)</t>
  </si>
  <si>
    <t xml:space="preserve">ИТ-инфраструктура (оборудование видеонаблюдения) - 2 шт. </t>
  </si>
  <si>
    <t>6766/1732,50</t>
  </si>
  <si>
    <t>1520,/300,5</t>
  </si>
  <si>
    <t>постановление от 25.02.2022 №73</t>
  </si>
  <si>
    <t>22 АВ 807315, Постановление, № 559, выдан 17.08.2011,
Администрация Волчихинского района
Алтайского края</t>
  </si>
  <si>
    <t>Собственность
№ 22-22-08/004/2011-306 от 03.10.2011</t>
  </si>
  <si>
    <t>11562,68/416,23</t>
  </si>
  <si>
    <t>5607,81/1295,80</t>
  </si>
  <si>
    <t>13953,6/3285,7</t>
  </si>
  <si>
    <t>643,8/-</t>
  </si>
  <si>
    <t>Постановление Администрации Волчихинского района Алтайского края № 932 от 07.12.2011</t>
  </si>
  <si>
    <t>1571,4/511,4</t>
  </si>
  <si>
    <t>13928,5/5895,2</t>
  </si>
  <si>
    <t>22440,8/327,9</t>
  </si>
  <si>
    <t>26980,81/9777,37</t>
  </si>
  <si>
    <t>96014/13814</t>
  </si>
  <si>
    <t>658952, Алтайский край, Волчихинский район, с. Солоновка, ул. Мамонтова, 4</t>
  </si>
  <si>
    <t>41958/26124</t>
  </si>
  <si>
    <t>235760,76/205772,62</t>
  </si>
  <si>
    <t>184.9/184.9</t>
  </si>
  <si>
    <t xml:space="preserve">МКУДО "Волчихинская детская школа искусств" </t>
  </si>
  <si>
    <t>Одежда сцены (кремовый, зеленый), 2023 г.</t>
  </si>
  <si>
    <t>Автогрейдер ГС-14.02</t>
  </si>
  <si>
    <t>распоряжение УИО от 24.01.2023 №93</t>
  </si>
  <si>
    <t>9800,00/54,44</t>
  </si>
  <si>
    <t>Металлическая емкость</t>
  </si>
  <si>
    <t>28,00/-</t>
  </si>
  <si>
    <t>МКУДО "Волчихинская спортивная школа"</t>
  </si>
  <si>
    <t>Активная двухполосная акустическая система со встроенным процессором SVS Audiotechnik FS-12A</t>
  </si>
  <si>
    <t>68,03/68,03</t>
  </si>
  <si>
    <t>Активная двухполосная акустическая система со встроенным процессором SVS Audiotechnik FS-15 A</t>
  </si>
  <si>
    <t>77,12/77,12</t>
  </si>
  <si>
    <t>Ноутбук 15.6 Maibenben M555</t>
  </si>
  <si>
    <t>50/50</t>
  </si>
  <si>
    <t>16-канальный микшер с процессором эффектов MACKIE ProFX16v3</t>
  </si>
  <si>
    <t>с.Волчиха, ул.30 лет Октября,70 д</t>
  </si>
  <si>
    <t>Модульная котельная установка МКУ-2.4 (с.Волчиха, ул.Ленина,208К) Заводской номер МУ27-16; номинальная теплопроизводительность 2,4 МВ</t>
  </si>
  <si>
    <t>Электротельфер, (ул. Советская, 118 к)</t>
  </si>
  <si>
    <t>Электротельфер, (ул. Кирова, 87 к)</t>
  </si>
  <si>
    <t>Котел КВр-1,0 МВт в легкой обмуровке</t>
  </si>
  <si>
    <t>366,8</t>
  </si>
  <si>
    <t>Дымосос ДН-9-1500</t>
  </si>
  <si>
    <t>80,77</t>
  </si>
  <si>
    <t>Частотный преобразователь на 15 кВт</t>
  </si>
  <si>
    <t>27,3</t>
  </si>
  <si>
    <t>Частотный преобразователь на 11 кВт</t>
  </si>
  <si>
    <t>22,5</t>
  </si>
  <si>
    <t xml:space="preserve">Частотный преобразователь на 11 кВт </t>
  </si>
  <si>
    <t>Насос сетевой К100-80-160А ул.Матросова 15 к</t>
  </si>
  <si>
    <t>Насос подпиточный К 20/30</t>
  </si>
  <si>
    <t>Насос сетевой К100-80-160А ул. ВОВ, 79к</t>
  </si>
  <si>
    <t>Российская Федерация, Алтайский край, район Волчихинский, с Волчиха, ул 30 лет Октября, д 70</t>
  </si>
  <si>
    <t>22:08:011208:197</t>
  </si>
  <si>
    <t>Собственность
22:08:011208:197-22/016/2018-5
19.11.2018 12:29:26</t>
  </si>
  <si>
    <t>Распоряжение, № 299-р, выдан 25.10.2018,
Правительство Алтайского края
Акт приема-передачи, выдан 15.11.2018</t>
  </si>
  <si>
    <t>Хозяйственное ведение
22:08:011208:197-22/121/2022-6
24.03.2022 11:32:04</t>
  </si>
  <si>
    <t>Транспортное средство для коммунального хозяйства и содержания дорог ГАЗ - САЗ 39014-12</t>
  </si>
  <si>
    <t>Трактор МТЗ-82, 1992 года выпуска</t>
  </si>
  <si>
    <t>дизельный генератор 30 кВт, тип 1</t>
  </si>
  <si>
    <t>894,14</t>
  </si>
  <si>
    <t xml:space="preserve">дизельный генератор 30 кВт, тип 1 </t>
  </si>
  <si>
    <t>663,70</t>
  </si>
  <si>
    <t>дизельный генератор 30 кВт, тип 4</t>
  </si>
  <si>
    <t>372,14</t>
  </si>
  <si>
    <t xml:space="preserve">Котел водогрейный КВм-1,5 КБ Q=1,5МВт с топкой ТШПм и комплектом воздуховодов. Комплект вентиляторов к котлу КВм-1,5 </t>
  </si>
  <si>
    <t xml:space="preserve">Теплообменник Q=20-40 т/ч 00.8115.003 </t>
  </si>
  <si>
    <t>Насос КМ 100-80-160 15 кВт, с эл. двиг. 3000</t>
  </si>
  <si>
    <t xml:space="preserve">Дымосос ДН-8 </t>
  </si>
  <si>
    <t xml:space="preserve">Система возврата уноса к котлам КВм-1,45 с золотоуловителем ЗУ2 </t>
  </si>
  <si>
    <t xml:space="preserve">Насос подпиточный теплосети N=3,0 кВт, n=2800об/мин JET 102 M </t>
  </si>
  <si>
    <t>Насос подпиточный теплосети N=3,0 кВт, n=2800об/мин JET 102 M</t>
  </si>
  <si>
    <t xml:space="preserve">Клапан обратный DN80, Клапан обратный DN125, PN16  VYC172-01-125 </t>
  </si>
  <si>
    <t xml:space="preserve">Клапан обратный DN80, PN16  VYC170-01-080 </t>
  </si>
  <si>
    <t>Клапан обратный DN80, PN16  VYC170-01-080</t>
  </si>
  <si>
    <t xml:space="preserve">Карман всасывающий 05 ПГВУ 026-81 </t>
  </si>
  <si>
    <t>Карман всасывающий 05 ПГВУ 026-81</t>
  </si>
  <si>
    <t>24739,79/1098.6</t>
  </si>
  <si>
    <t>Администрация Волчихинского района Алтасйкого края</t>
  </si>
  <si>
    <t>1022202575570, 22.09.1999</t>
  </si>
  <si>
    <t>Комитет экономики и муниципального имущества Админситрации Волчихинского района Алтайского края</t>
  </si>
  <si>
    <t>1132235000556, 20.12.2013</t>
  </si>
  <si>
    <t>658930, Алтайский край, Волчихинский район, с. Волчиха, ул. Свердлова, 1</t>
  </si>
  <si>
    <t>1022202576692, 22.04.1994</t>
  </si>
  <si>
    <t>658930, Алтайский край, Волчихинский район, с. Волчиха, ул. Свердлова, 6</t>
  </si>
  <si>
    <t>1022202576373, 24.01.2002</t>
  </si>
  <si>
    <t>Комитет Администрации Волчихинского района Алтайскогок края по финансам, налоговой и кредитной политике</t>
  </si>
  <si>
    <t>1022202575548, 20.07.1997</t>
  </si>
  <si>
    <t>Отдел Администрации Волчихинского района Алтайского края по культуре</t>
  </si>
  <si>
    <t>658930, Алтайский край, Волчихинский район, с. Волчиха, ул. Кирова, 101</t>
  </si>
  <si>
    <t>1062235008890, 05.12.2007</t>
  </si>
  <si>
    <t>МКУДО "Волчихинская  спортивная школа"</t>
  </si>
  <si>
    <t>1092235000032, 19.01.2009</t>
  </si>
  <si>
    <t>МКУДО "Волчихинская детская школа искусств"</t>
  </si>
  <si>
    <t>1022202577165, 04.12.2006</t>
  </si>
  <si>
    <t>МКУК "Волчихинский многофункциональный культурный центр"</t>
  </si>
  <si>
    <t>658930, Алтайский край, Волчихинский район, с. Волчиха, ул. Матросова, 6</t>
  </si>
  <si>
    <t>1172225023915,  13.06.2017</t>
  </si>
  <si>
    <t>Размер уставного фонда (для муниципальных унитарных предприятий), тыс. руб.</t>
  </si>
  <si>
    <t>Стрелковый тир (с. Солоновка, ул. Мамонтова, 4)</t>
  </si>
  <si>
    <t>Авиационный заправочный комплекс реактивного топлива ( с. Волчиха, в 605 м. от здания ул. Ветеранов ВОВ, 77, по направлению на северо-запад)</t>
  </si>
  <si>
    <t>Коробка хоккейная, с. Волчиха, ул. Ленина, 63</t>
  </si>
  <si>
    <t>Забор, с. Волчиха, ул. 30 лет Октября, 72</t>
  </si>
  <si>
    <t>Трибуны, с. Волчиха, ул. 30 лет Октября, 72</t>
  </si>
  <si>
    <t>Ограждение металлическое, с. Волчиха, ул. 30 лет Октября, 72</t>
  </si>
  <si>
    <t>Ограждения железобетонные, с. Волчиха, ул. 30 лет Октября, 72</t>
  </si>
  <si>
    <t>Резиновое покрытие, с. Волчиха, ул. 30 лет Октября, 72</t>
  </si>
  <si>
    <t>Водопровод, с. Волчиха, ул. 30 лет Октября, 72</t>
  </si>
  <si>
    <t>Основание вокруг волейбольных площадок, с. Волчиха, ул. 30 лет Октября, 72</t>
  </si>
  <si>
    <t>Сан. Узлы, с. Волчиха, ул. 30 лет Октября, 72</t>
  </si>
  <si>
    <t>Беговая дорожка, с. Волчиха, ул. 30 лет Октября, 72</t>
  </si>
  <si>
    <t>Тротуарная дорожка на стадионе, с. Волчиха, ул. 30 лет Октября, 72</t>
  </si>
  <si>
    <t>Душевые на стадионе, с. Волчиха, ул. 30 лет Октября, 72</t>
  </si>
  <si>
    <t>Площадка для пляжного волейбола,с. Волчиха, ул. 30 лет Октября, 72</t>
  </si>
  <si>
    <t>Вышка судейская,с. Волчиха, ул. 30 лет Октября, 72</t>
  </si>
  <si>
    <t>Авиационный заправочный комплекс для бензина, с. Волчиха, в 605 м. от здания ул. Ветеранов ВОВ, 77, по направлению на северо-запад</t>
  </si>
  <si>
    <t>Питьевая зона,с. Волчиха, ул. 30 лет Октября, 72</t>
  </si>
  <si>
    <t>Зона секретариата, с. Волчиха, ул. 30 лет Октября, 72</t>
  </si>
  <si>
    <t>Сектор для метания, с. Волчиха, ул. 30 лет Октября, 72</t>
  </si>
  <si>
    <t>Городошная площадка, с. Волчиха, ул. 30 лет Октября, 72</t>
  </si>
  <si>
    <t>Малая спортивная площадка (с резиновым покрытием, тренажерами), с. Волчиха, ул. 30 лет Октября, 72</t>
  </si>
  <si>
    <t>Ограждение, с. Волчиха, ул. 30 лет Октября, 70В</t>
  </si>
  <si>
    <t>Баня, с. Бор-Форпост</t>
  </si>
  <si>
    <t>Гараж металлический, с. Бор-Форпост</t>
  </si>
  <si>
    <t>Овощехранилище, с. Бор-Форпост</t>
  </si>
  <si>
    <t>Комната гигиены, с. Бор-Форпост</t>
  </si>
  <si>
    <t>Склад деревянный, с. Бор-Форпост</t>
  </si>
  <si>
    <t>Спортплощадка, п. Березовский, ул. Тюленина, 11</t>
  </si>
  <si>
    <t>Стадион, с. Новокормиха, ул. Центральная, 18</t>
  </si>
  <si>
    <t>Металлическая ограда,с. Новокормиха, ул. Центральная, 18</t>
  </si>
  <si>
    <t>Выгреб, с. Волчиха, ул. Ленина, 63</t>
  </si>
  <si>
    <t>Мемориальная доска, с. Волчиха, ул. Ленина, 63</t>
  </si>
  <si>
    <t>Ограда металлическая, с. Волчиха, ул. Ленина, 63</t>
  </si>
  <si>
    <t>Душевая,с. Бор-Форпост</t>
  </si>
  <si>
    <t>Купальня,с. Бор-Форпост</t>
  </si>
  <si>
    <t>Туалет 2-х очковый,с. Бор-Форпост</t>
  </si>
  <si>
    <t>Туалет, с. Бор-Форпост</t>
  </si>
  <si>
    <t>Туалет,с. Бор-Форпост</t>
  </si>
  <si>
    <t>Ограждение металлическое, с. Бор-Форпост</t>
  </si>
  <si>
    <t>Ограждение, с. Усть - Волчиха, ул. Почтовая, 11</t>
  </si>
  <si>
    <t>Беседка,с. Солоновка, ул. Мамонтова</t>
  </si>
  <si>
    <t>Резервуар топлива, с. Волчиха, в 605 м. от здания ул. Ветеранов ВОВ, 77, по направлению на северо-запад</t>
  </si>
  <si>
    <t>Емкость для воды, с. Волчиха, ул. 30 лет Октября, 72</t>
  </si>
  <si>
    <t>Отопительная система, с. Волчиха, ул. 30 лет Октября, 72</t>
  </si>
  <si>
    <t>64.49/64.49</t>
  </si>
  <si>
    <t>Насосныйй агрегат 1К 45/30 с двигателем 7,5 кВт</t>
  </si>
  <si>
    <t>61,3/61,3</t>
  </si>
  <si>
    <t>Алтайский край, р-н Волчихинский, с Волчиха, ул Ленина, д 208, кв. 5, кв. 6</t>
  </si>
  <si>
    <t>постановление от 21.12.2023 №872</t>
  </si>
  <si>
    <t xml:space="preserve">дизельный генератор 100 кВт, тип 3, </t>
  </si>
  <si>
    <t>Помещение квартиры</t>
  </si>
  <si>
    <t>с. Волчиха, ул. Ленина, д. 208, кв. 8, кв. 9</t>
  </si>
  <si>
    <t>с. Волчиха, ул. Ленина, д. 208, кв. 10</t>
  </si>
  <si>
    <t>с. Волчиха, ул. Ленина, д. 208, кв. 15</t>
  </si>
  <si>
    <t>с. Волчиха, ул. Ленина, д. 208, кв. 17</t>
  </si>
  <si>
    <t>с. Волчиха, ул. Ленина, д. 208, кв. 22</t>
  </si>
  <si>
    <t>с. Волчиха, ул. Ленина, д. 208, кв. 25</t>
  </si>
  <si>
    <t>с. Волчиха, ул. Ленина, д. 208, кв. 26</t>
  </si>
  <si>
    <t>с. Волчиха, ул. Ленина, д. 208, кв. 27</t>
  </si>
  <si>
    <t>с. Волчиха, ул. Ленина, д. 210, кв. 10</t>
  </si>
  <si>
    <t>Насос центробежный консольный - К 45/31 а</t>
  </si>
  <si>
    <t>ИТ-инфраструктура оборудование для видеонаблюдения</t>
  </si>
  <si>
    <t>217,11/25,84</t>
  </si>
  <si>
    <t>569,99/6,79</t>
  </si>
  <si>
    <t>2144,48/25,52</t>
  </si>
  <si>
    <t>1751,48/20,84</t>
  </si>
  <si>
    <t>1133,35/13,49</t>
  </si>
  <si>
    <t>461,35/5,49</t>
  </si>
  <si>
    <t>Детский интерактивный обучающий ПДД комплекс</t>
  </si>
  <si>
    <t xml:space="preserve">Ноутбук для учителя с предустановленным программным обеспечением для компьютерного мультимедиа лингафонного класса </t>
  </si>
  <si>
    <t>Тележка – хранилище с системой подзарядки</t>
  </si>
  <si>
    <t>Ноутбук Машина портативная персональная электронно-вычислительная Aguarius GMP NS685U R11</t>
  </si>
  <si>
    <t>63,58</t>
  </si>
  <si>
    <t>Цифровая лаборатория по физике (ученическая)</t>
  </si>
  <si>
    <t xml:space="preserve">Цифровая лаборатория по химии (ученическая) </t>
  </si>
  <si>
    <t xml:space="preserve">Цифровая лаборатория по биологии (ученическая) </t>
  </si>
  <si>
    <t xml:space="preserve">Образовательный набор по механике, мехатронике и робототехнике </t>
  </si>
  <si>
    <t xml:space="preserve">Образовательный набор по механике, мехатронике и робототехнике - </t>
  </si>
  <si>
    <t xml:space="preserve">Образовательный конструктор для практики блочного программирования с комплектом датчиков </t>
  </si>
  <si>
    <t>67,46</t>
  </si>
  <si>
    <t xml:space="preserve">Ноутбук ПЭВМ RAYbook модели Sil512 </t>
  </si>
  <si>
    <t>83,03</t>
  </si>
  <si>
    <t xml:space="preserve">Цифровая лаборатория по физике (ученическая) </t>
  </si>
  <si>
    <t>Цифровая лаборатория по химии (ученическая)</t>
  </si>
  <si>
    <t>42,95</t>
  </si>
  <si>
    <t>100,32</t>
  </si>
  <si>
    <t>65,67</t>
  </si>
  <si>
    <t>постановление от 01.06.2022 №232</t>
  </si>
  <si>
    <t>ПТС 52 НТ 029542</t>
  </si>
  <si>
    <t xml:space="preserve"> 666,21</t>
  </si>
  <si>
    <t>Хозяйственное ведение, постановление от 21.12.2023 № 872</t>
  </si>
  <si>
    <t>Хозяйственное ведение, постановление Администрации Волчихинского района Алтайского края от 16.11.2023 №760</t>
  </si>
  <si>
    <t>Хозяйственное ведение, постановление от 15.01.2023№ 301</t>
  </si>
  <si>
    <t>Хозяйственное ведение,постановление от 25.02.2022 №72</t>
  </si>
  <si>
    <t>Хозяйственное ведение,постанволение от 13.12.2022№ 558</t>
  </si>
  <si>
    <t>Хояйственное ведение</t>
  </si>
  <si>
    <t>Собственность
№ 22-77/08-1,2001/17-2-2 от 08.02.2001</t>
  </si>
  <si>
    <t>Собственность
№ 22-77/08-1,2001/21-2-1 от 08.02.2001</t>
  </si>
  <si>
    <t>Собственность
№ 22-01/08-1,2001/836 от 19.12.2001</t>
  </si>
  <si>
    <t>Собственность
22:08:011234:84-22/111/2021-1
08.12.2021 05:52:33</t>
  </si>
  <si>
    <t>Решение Алтайского краевого Совета народных депутатов "О разграничении государственной собственности на краевую и муниципальную", выдан 21.11.1991</t>
  </si>
  <si>
    <t>Решение Алтайского краевого Совета народных
депутатов "О разграничении государственной
собственности на краевую и муниципальную" выдан 21.11.1991, Постановление № 335 от 15.06.2017</t>
  </si>
  <si>
    <t>Решение, № 369, выдан 15.06.1993, Управление
имущественных отношений Алтайского края
Акт, выдан 11.08.1993</t>
  </si>
  <si>
    <t>Собственность
№ 22-22-08/006/2010-240 от 11.06.2010</t>
  </si>
  <si>
    <t>1911.4</t>
  </si>
  <si>
    <t>Собственность
№ 22-22-08/010/2010-104 от 28.12.2010</t>
  </si>
  <si>
    <t>Собственность
22-22-08/010/2010-100
28.12.2010 00:00:00</t>
  </si>
  <si>
    <t>Собственность
22:08:030203:197-22/016/2019-2
20.02.2019 13:18:54</t>
  </si>
  <si>
    <t>Собственность
22:08:021102:517-22/016/2019-1
07.05.2019 15:08:48</t>
  </si>
  <si>
    <t>Постановление, № 638, выдан 05.12.2018,
Администрация Волчихинского района
Алтайского края
Акт приема-передачи, № б/н, выдан 06.12.2018</t>
  </si>
  <si>
    <t>Собственность
22:08:021102:518-22/016/2019-1
07.05.2019 17:01:47</t>
  </si>
  <si>
    <t>Распоряжение Правительства Алтайского края, № 165-р, выдан 26.05.2021 Акт приема-передачи имущества из собственности Алтайского края в муниципальную собственность Волчихинского района имущества, выдан 16.06.2021</t>
  </si>
  <si>
    <t>Собственность
22:08:011301:903-22/131/2021-5
16.06.2021 10:39:24</t>
  </si>
  <si>
    <t>Постоянное (бессрочное) пользование
22:08:011246:38-22/132/2021-3
28.05.2021 10:00:29</t>
  </si>
  <si>
    <t>Распоряжение, № 328-р, выдан 04.10.2017,
Правительство Алтайского края
Акт приемки-передачи, № б/н, выдан 17.10.2017</t>
  </si>
  <si>
    <t>Собственность
22:08:011208:196-22/016/2017-4
19.10.2017 12:18:03</t>
  </si>
  <si>
    <t>Собственность
22-77/08-1,2001/19-2-1
08.02.2001 00:00:00</t>
  </si>
  <si>
    <t>22 АВ 039979, Решение, № 369, выдан 15.06.1993, Управление
имущественных отношений Алтайского края
Акт, выдан 11.08.1993</t>
  </si>
  <si>
    <t>Собственность
22-22-08/006/2010-239
11.06.2010 00:00:00</t>
  </si>
  <si>
    <t>22 АБ 002522, Постановление, выдан 21.11.1991, Алтайский
краевой Совет народных депутатов</t>
  </si>
  <si>
    <t>Собственность
№ 22-22-13/003/2007-841 от 02.05.2007</t>
  </si>
  <si>
    <t>22:08:021103:233</t>
  </si>
  <si>
    <t>Собственность
22-22-13/003/2007-817
02.05.2007 08:46:34</t>
  </si>
  <si>
    <t>собственность
№ 22-22-13/003/2007-826 от 02.05.2007</t>
  </si>
  <si>
    <t>22 АБ 002507, Постановление, выдан 21.11.1991, Алтайский
краевой Совет народных депутатов</t>
  </si>
  <si>
    <t>22 АА 788498, Постановление, выдан 21.11.1991, Алтайский
краевой Совет народных депутатов</t>
  </si>
  <si>
    <t>22 АБ 002519, Постановление, выдан 21.11.1991, Алтайский
краевой Совет народных депутатов</t>
  </si>
  <si>
    <t>Собственность
22-22-13/003/2007-838
02.05.2007 09:48:37</t>
  </si>
  <si>
    <t>22:08:010701:749</t>
  </si>
  <si>
    <t>22 АБ 002501, Постановление, выдан 21.11.1991, Алтайский
краевой Совет народных депутатов</t>
  </si>
  <si>
    <t>Собственность
22-22-13/003/2007-820
02.05.2007 08:56:20</t>
  </si>
  <si>
    <t>Собственность
№ 22-22-13/003/2007-814 от 02.05.2007</t>
  </si>
  <si>
    <t>22 АА 788495,Постановление, выдан 21.11.1991, Алтайский
краевой Совет народных депутатов</t>
  </si>
  <si>
    <t>22 АВ 941537, Постановление, выдан 21.11.1991, Алтайский
краевой Совет народных депутатов</t>
  </si>
  <si>
    <t>Собственность
№ 22-22-13/003/2007-832 от 02.05.2007</t>
  </si>
  <si>
    <t>22 АБ 002516, Постановление, выдан 21.11.1991, Алтайский
краевой Совет народных депутатов</t>
  </si>
  <si>
    <t>Собственность
№ 22-22-13/003/2007-835 от 02.05.2007</t>
  </si>
  <si>
    <t>Собственность
22-22-13/003/2007-850
02.05.2007 10:16:58</t>
  </si>
  <si>
    <t>22 АБ 002531, Постановление, выдан 21.11.1991, Алтайский
краевой Совет народных депутатов</t>
  </si>
  <si>
    <t>Собственность
№ 22-22-13/012/2005-280 от 23.12.2005</t>
  </si>
  <si>
    <t>22 АА 108974, Решение Волчихинский районный совет
народных депутатов, № 4, выдан 14.09.1991</t>
  </si>
  <si>
    <t xml:space="preserve">Договор аренды </t>
  </si>
  <si>
    <t>Собственность
№ 22-77/08-1,2001/3-2-1 от 01.02.2001</t>
  </si>
  <si>
    <t>Собственность
№ 22-77/08-1,2001-4 от 01.02.2001</t>
  </si>
  <si>
    <t>Собственность
22-01/08-1,2001/705
12.11.2001 00:00:00</t>
  </si>
  <si>
    <t>Постановление, № 335, выдан 15.06.2017</t>
  </si>
  <si>
    <t>Постановление, № 335, выдан 15.06.2017</t>
  </si>
  <si>
    <t>Распоряжение, № 328-р, выдан 04.10.2017, Правительство Алтайского края Акт приемки-передачи, № б/н, выдан 17.10.2017</t>
  </si>
  <si>
    <t>Собственность
22:08:011208:94-22/016/2017-3
19.10.2017 12:01:46</t>
  </si>
  <si>
    <t>Собственность
22-22-08/003/2012-287
21.03.2012 00:00:00</t>
  </si>
  <si>
    <t>22 АВ 942330,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</si>
  <si>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22 АВ 941174,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</si>
  <si>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22-22-08/012/2014-259 от 13.10.2014</t>
  </si>
  <si>
    <t>22 АД 289844,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</si>
  <si>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22:08:011241:287-22/016/2017-1
от 16.06.2017</t>
  </si>
  <si>
    <t>22 АД 289826,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</si>
  <si>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22-22-08/012/2014-258 от 10.10.2014</t>
  </si>
  <si>
    <t>Собственность
№ 22-22-08/003/2014-895 от 10.10.2014</t>
  </si>
  <si>
    <t>22 АД 289822,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</si>
  <si>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22:08:011241:286-22/016/2017-1
от 16.06.2017</t>
  </si>
  <si>
    <t>Собственность
№ 22-22-13/015/2009-323 от 16.07.2009</t>
  </si>
  <si>
    <t>22 АВ 806773,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</si>
  <si>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Решение Алтайского краевого Совета народных депутатов "О разграничении государственной собственности на краевую и муниципальную", выдан 21.11.1991, Алтайский Краевой Совет народных депутатов</t>
  </si>
  <si>
    <t>Постановление № 335 от 15.06.2017,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</si>
  <si>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Акт приема-передачи из государственной собственности Алтайского края в муниципальную собственность Волчихинского района Алтайского края, выдан 05.04.2021 Распоряжение, № 91-р, выдан 24.03.2021, Правительство Алтайского края</t>
  </si>
  <si>
    <t>Акт приема-передачи из государственной
собственности Алтайского края в
муниципальную собственность Волчихинского
района Алтайского края, выдан 05.04.2021
Распоряжение, № 91-р, выдан 24.03.2021,
Правительство Алтайского края</t>
  </si>
  <si>
    <t>22 АГ 241431,Решение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</si>
  <si>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22-22-08/010/2012-137
18.09.2012 00:00:00</t>
  </si>
  <si>
    <t>Собственность
22-22-08/001/2012-356
02.07.2012 00:00:00</t>
  </si>
  <si>
    <t>22 АВ 941609,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</si>
  <si>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22-22-08/001/2012-358
02.07.2012 00:00:00</t>
  </si>
  <si>
    <t>Собственность
22:08:021102:507-22/016/2017-1
28.08.2017 17:13:30</t>
  </si>
  <si>
    <t>22 АД 138592,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</si>
  <si>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22-22-08/001/2014-703
05.06.2014 12:57:39</t>
  </si>
  <si>
    <t>Постановление, № 637, выдан 05.12.2018, Администрация Волчихинского района Алтайского края Акт приема-передачи, № б/н, выдан 06.12.2018</t>
  </si>
  <si>
    <t>Собственность
22:08:030203:162-22/016/2019-5
20.02.2019 13:23:39</t>
  </si>
  <si>
    <t>Собственность
22:08:030202:311-22/016/2017-1
25.05.2017 16:24:23</t>
  </si>
  <si>
    <t>Собственность
22-22-08/010/2010-103
28.12.2010 00:00:00</t>
  </si>
  <si>
    <t>Собственность
22-22-08/010/2010-102
28.12.2010 00:00:00</t>
  </si>
  <si>
    <t>Собственность
22:08:030202:265-22/016/2018-1
16.01.2018 14:22:37</t>
  </si>
  <si>
    <t>с. Вострово, ул. Молодежная 2в</t>
  </si>
  <si>
    <t>22 АГ 241363,Решение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</si>
  <si>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22-22-08/010/2012-139
19.09.2012 00:00:00</t>
  </si>
  <si>
    <t>Собственность
22:08:020504:587-22/016/2018-1
29.03.2018 17:42:29</t>
  </si>
  <si>
    <t>Собственность
22:08:020504:585-22/016/2018-1
28.03.2018 11:25:19</t>
  </si>
  <si>
    <t>Собственность
22:08:020504:588-22/016/2018-1
29.03.2018 18:09:40</t>
  </si>
  <si>
    <t>Распоряжение, № 36-л, выдан 23.06.2017</t>
  </si>
  <si>
    <t>Собственность
22:08:020504:586-22/016/2018-1
29.03.2018 17:18:10</t>
  </si>
  <si>
    <t>Собственность
22:08:011238:228-22/135/2021-6
12.03.2021 05:33:51</t>
  </si>
  <si>
    <t>Постановление администрации Волчихинского сельсовета Волчихинского района Алтайского края, № 6, выдан 19.02.2021, Акт приема-передачи имущества, выдан
26.02.2021, Администрация Волчихинского
района Алтайского края</t>
  </si>
  <si>
    <t>22 АД 139109,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</si>
  <si>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22-22-08/001/2014-961 от 22.07.2014</t>
  </si>
  <si>
    <t>Собственность
22-77/08-2-1999-312
18.11.1999 00:00:00</t>
  </si>
  <si>
    <t>Собственность
22-01/08-1/2002-618
24.05.2002 00:00:00</t>
  </si>
  <si>
    <t>22 АД 139227,Решение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</si>
  <si>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22-22-08/001/2014-798 от 01.08.2014</t>
  </si>
  <si>
    <t>22 АД 289544, Договор дарения, выдан 11.01.2013
Постановление, № 406, выдан 07.07.2014,
Администрация Волчихинского района
Алтайского кра</t>
  </si>
  <si>
    <t xml:space="preserve">
Собственность
№ 22-22-08/001/2013-75 от 28.01.2013</t>
  </si>
  <si>
    <t xml:space="preserve">Собственность
22-22-08/001/2014-70
23.01.2014 00:00:00
</t>
  </si>
  <si>
    <t>22 АГ 897953,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</si>
  <si>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22-22-08/003/2014-495
04.06.2014 10:06:49</t>
  </si>
  <si>
    <t>Распоряжение, № 107-р, выдан 10.04.2014,
Администрация Алтайского края
Постановление, № 332, выдан 29.05.2014,
Администрация Волчихинского района
Алтайского края
Разрешение на ввод объекта в эксплуатацию,
№ 22-08-50-2015, выдан 31.12.2015,
Администрация Волчихинского района
Алтайского края</t>
  </si>
  <si>
    <t>Собственность
№ 22-22-08/012/2014-516 от 29.12.2014</t>
  </si>
  <si>
    <t xml:space="preserve">22 АД 391248,Решение Алтайского краевого Совета народных
депутатов "О разграничении государственной
собственности на краевую и муниципальную",
выдан 21.11.1991
</t>
  </si>
  <si>
    <t>Собственность
№ 22:08:010101:468-22/016/2020-1
от 18.03.2020</t>
  </si>
  <si>
    <t>Собственность
№ 22:08:010101:469-22/016/2020-1
от 18.03.2020</t>
  </si>
  <si>
    <t>Собственность
№ 22:08:010101:470-22/016/2020-1
от 18.03.2020</t>
  </si>
  <si>
    <t>Акт приема-передачи муниципального имущества, выдан 21.07.2016 Постановление Администрации Волчихинского района Алтайского края, № 434, выдан 19.07.2016 Решение Совета депутатов Берёзовского сельсовета Волчихинского района Алтайского края, № 12, выдан 21.06.2016</t>
  </si>
  <si>
    <t>Собственность
№ 22-22/016-22/016/025/2016-816/2
от 10.11.2016</t>
  </si>
  <si>
    <t>22 АВ 941996,Решение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</si>
  <si>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22-22-08/001/2012-360 от 02.07.2012</t>
  </si>
  <si>
    <t>Собственность
22-22-08/001/2012-354
02.07.2012 00:00:00</t>
  </si>
  <si>
    <t>22 АВ 941997,Решение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</si>
  <si>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 xml:space="preserve">Собственность
№ 22-22-08/016/2013-528 от 20.12.2013
</t>
  </si>
  <si>
    <t>22 АГ 897283,Решение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</si>
  <si>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22 АГ 897282,Решение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</si>
  <si>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22-22-08/016/2013-527 от 20.12.2013</t>
  </si>
  <si>
    <t>Собственность
№ 22-22/008-22/008/003/2015-1908/1
от 09.06.2015</t>
  </si>
  <si>
    <t>22 АД 559071,Решение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</si>
  <si>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22 АД 657071,Решение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</si>
  <si>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22-22/008-22/008/003/2015-3361/1
от 29.10.2015</t>
  </si>
  <si>
    <t>Собственность
№ 22-22-08/001/2014-277 от 12.03.2014</t>
  </si>
  <si>
    <t>22 АД 085289, 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</si>
  <si>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22 АД 391768,Решение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</si>
  <si>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22-22/008-22/008/003/2015-579
от 03.03.2015</t>
  </si>
  <si>
    <t>22 АД 391729,Решение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</si>
  <si>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№ 22-22/008-22/008/003/2015-199/1
от 03.02.2015</t>
  </si>
  <si>
    <t xml:space="preserve">22 АД 391345,Решение, № б/н, выдан 21.11.1991, Алтайский
краевой Совет народных депутатов
</t>
  </si>
  <si>
    <t>Собственность
№ 22-22/008-22/008/003/2015-76/1
от 23.01.2015</t>
  </si>
  <si>
    <t>Собственность
№ 22-22/008-22/008/003/2015-1909/1
от 09.06.2015</t>
  </si>
  <si>
    <t>22 АД 657593,Решение Алтайского краевого Совета народных
депутатов "О разграничении государственной
собственности на краевую и муниципальную",
выдан 21.11.1991</t>
  </si>
  <si>
    <t>Собственность
22:08:021103:250-22/016/2017-1
20.09.2017 12:10:20</t>
  </si>
  <si>
    <t>Собственность
22-22-08/009/2012-322
13.11.2012 00:00:00</t>
  </si>
  <si>
    <t>Собственность
22-22-13/003/2007-378
14.03.2007 10:16:35</t>
  </si>
  <si>
    <t>Собственность
22-22/021-22/008/003/2016-237/1
20.02.2016 09:10:54</t>
  </si>
  <si>
    <t>Собственность
№ 22-22-08/006/2010-685 от 21.07.2010</t>
  </si>
  <si>
    <t>Собственность
№ 22-22-08/006/2010-830 от 05.08.2010</t>
  </si>
  <si>
    <t>Собственность
№ 22-22-08/006/2010-253 от 14.06.2010</t>
  </si>
  <si>
    <t>Собственность
№ 22-22-08/006/2010-829 от 05.08.2010</t>
  </si>
  <si>
    <t>Собственность
№ 22:08:011240:658-22/111/2023-2
от 14.03.2023</t>
  </si>
  <si>
    <t>Собственность
№ 22:08:011241:722-22/140/2021-1
от 15.11.2021</t>
  </si>
  <si>
    <t>Собственность
№ 22:08:030202:308-22/145/2023-4
от 10.03.2023</t>
  </si>
  <si>
    <t>Собственность
№ 22:08:021102:516-22/132/2023-2
от 13.03.2023</t>
  </si>
  <si>
    <t>Собственность
№ 22:08:021102:506-22/132/2023-4
от 10.03.2023</t>
  </si>
  <si>
    <t>с. Волчиха, ул. Ленина, д. 208, кв. 3</t>
  </si>
  <si>
    <t>с. Волчиха, ул. Ленина, д. 208, кв. 4</t>
  </si>
  <si>
    <t>с. Волчиха, ул. Ленина, д. 208, кв. 29</t>
  </si>
  <si>
    <t xml:space="preserve">19,2 </t>
  </si>
  <si>
    <t>Собственность
№ 22:08:020301:620-22/016/2019-1
от 25.11.2019</t>
  </si>
  <si>
    <t>Собственность
№ 22:08:020301:619-22/016/2019-1
от 25.11.2019</t>
  </si>
  <si>
    <t>Собственность
№ 22-22-08/016/2013-134 от 19.10.2013</t>
  </si>
  <si>
    <t>Собственность
№ 22-22-08/016/2013-132 от 19.10.2013</t>
  </si>
  <si>
    <t>Собственность
№ 22-22-08/016/2013-133 от 19.10.2013</t>
  </si>
  <si>
    <t>Собственность
№ 22:08:011203:155-22/016/2020-1
от 23.03.2020</t>
  </si>
  <si>
    <t>22:08:010701:600</t>
  </si>
  <si>
    <t>Российская Федерация, Алтайский край, Волчихинский район, с. Бор-Форпост, оздоровительный лагерь
"Волна"</t>
  </si>
  <si>
    <t>Собственность
№ 22:08:010701:600-22/115/2022-1
от 18.01.2022</t>
  </si>
  <si>
    <t>Муниципальное образование Волчихинский район  Алтайского края</t>
  </si>
  <si>
    <t>от  29.03.2024                      № 140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</si>
</sst>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C19]d\ mmmm\ yyyy\ &quot;г.&quot;"/>
    <numFmt numFmtId="181" formatCode="0.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0"/>
      <color rgb="FF292C2F"/>
      <name val="Arial"/>
      <family val="2"/>
    </font>
    <font>
      <sz val="12"/>
      <color rgb="FF292C2F"/>
      <name val="Arial"/>
      <family val="2"/>
    </font>
    <font>
      <sz val="10"/>
      <color rgb="FFFF0000"/>
      <name val="Arial Cyr"/>
      <family val="0"/>
    </font>
    <font>
      <sz val="10"/>
      <color theme="1" tint="0.04998999834060669"/>
      <name val="Arial Cyr"/>
      <family val="0"/>
    </font>
    <font>
      <b/>
      <sz val="10"/>
      <color rgb="FFFF0000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17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174" fontId="0" fillId="0" borderId="0" xfId="0" applyNumberForma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33" borderId="11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4" fontId="8" fillId="0" borderId="0" xfId="0" applyNumberFormat="1" applyFont="1" applyFill="1" applyBorder="1" applyAlignment="1">
      <alignment vertical="center"/>
    </xf>
    <xf numFmtId="17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7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14" fontId="59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17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174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4" fontId="60" fillId="0" borderId="11" xfId="53" applyNumberFormat="1" applyFont="1" applyFill="1" applyBorder="1" applyAlignment="1">
      <alignment horizontal="center" vertical="center"/>
      <protection/>
    </xf>
    <xf numFmtId="0" fontId="60" fillId="0" borderId="11" xfId="0" applyNumberFormat="1" applyFont="1" applyFill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17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61" fillId="0" borderId="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74" fontId="62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174" fontId="7" fillId="0" borderId="16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4" fontId="0" fillId="0" borderId="0" xfId="0" applyNumberFormat="1" applyFont="1" applyFill="1" applyBorder="1" applyAlignment="1">
      <alignment wrapText="1"/>
    </xf>
    <xf numFmtId="174" fontId="0" fillId="0" borderId="0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174" fontId="7" fillId="0" borderId="0" xfId="0" applyNumberFormat="1" applyFont="1" applyFill="1" applyBorder="1" applyAlignment="1">
      <alignment wrapText="1"/>
    </xf>
    <xf numFmtId="17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4" fontId="12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center" vertical="center" wrapText="1"/>
    </xf>
    <xf numFmtId="174" fontId="64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174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/>
    </xf>
    <xf numFmtId="14" fontId="7" fillId="0" borderId="11" xfId="53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180" wrapText="1"/>
    </xf>
    <xf numFmtId="0" fontId="6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74" fontId="0" fillId="0" borderId="0" xfId="0" applyNumberFormat="1" applyFill="1" applyBorder="1" applyAlignment="1">
      <alignment wrapText="1"/>
    </xf>
    <xf numFmtId="174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2" fontId="60" fillId="0" borderId="11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79"/>
  <sheetViews>
    <sheetView tabSelected="1" zoomScalePageLayoutView="0" workbookViewId="0" topLeftCell="A1">
      <pane ySplit="9" topLeftCell="A185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11.25390625" style="0" customWidth="1"/>
    <col min="2" max="2" width="23.625" style="0" bestFit="1" customWidth="1"/>
    <col min="3" max="3" width="17.25390625" style="0" customWidth="1"/>
    <col min="4" max="4" width="21.25390625" style="0" customWidth="1"/>
    <col min="5" max="5" width="15.25390625" style="0" customWidth="1"/>
    <col min="6" max="6" width="17.875" style="0" customWidth="1"/>
    <col min="7" max="7" width="11.375" style="0" customWidth="1"/>
    <col min="8" max="8" width="19.00390625" style="0" customWidth="1"/>
    <col min="9" max="9" width="18.75390625" style="0" customWidth="1"/>
    <col min="10" max="10" width="18.375" style="0" customWidth="1"/>
    <col min="11" max="11" width="17.75390625" style="0" customWidth="1"/>
    <col min="12" max="12" width="24.875" style="3" customWidth="1"/>
    <col min="13" max="13" width="12.25390625" style="3" customWidth="1"/>
    <col min="14" max="14" width="12.125" style="3" customWidth="1"/>
    <col min="15" max="15" width="9.125" style="3" customWidth="1"/>
    <col min="16" max="16" width="18.625" style="3" customWidth="1"/>
    <col min="19" max="19" width="8.125" style="0" customWidth="1"/>
  </cols>
  <sheetData>
    <row r="1" spans="9:16" ht="12.75">
      <c r="I1" s="1" t="s">
        <v>1507</v>
      </c>
      <c r="N1" s="10"/>
      <c r="O1" s="10"/>
      <c r="P1" s="10"/>
    </row>
    <row r="2" spans="9:16" ht="12.75">
      <c r="I2" s="1" t="s">
        <v>1510</v>
      </c>
      <c r="N2" s="10"/>
      <c r="O2" s="10"/>
      <c r="P2" s="10"/>
    </row>
    <row r="3" ht="12.75">
      <c r="I3" t="s">
        <v>2436</v>
      </c>
    </row>
    <row r="5" spans="2:15" ht="12.75">
      <c r="B5" s="278" t="s">
        <v>6</v>
      </c>
      <c r="C5" s="278"/>
      <c r="D5" s="278"/>
      <c r="E5" s="278"/>
      <c r="F5" s="278"/>
      <c r="G5" s="278"/>
      <c r="H5" s="278"/>
      <c r="I5" s="278"/>
      <c r="J5" s="278"/>
      <c r="K5" s="1"/>
      <c r="L5" s="10"/>
      <c r="M5" s="10"/>
      <c r="N5" s="10"/>
      <c r="O5" s="10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0"/>
      <c r="M6" s="10"/>
      <c r="N6" s="10"/>
      <c r="O6" s="10"/>
    </row>
    <row r="7" spans="3:16" s="15" customFormat="1" ht="12.75">
      <c r="C7" s="279" t="s">
        <v>7</v>
      </c>
      <c r="D7" s="279"/>
      <c r="E7" s="279"/>
      <c r="F7" s="279"/>
      <c r="G7" s="279"/>
      <c r="H7" s="279"/>
      <c r="L7" s="58"/>
      <c r="M7" s="58"/>
      <c r="N7" s="58"/>
      <c r="O7" s="58"/>
      <c r="P7" s="58"/>
    </row>
    <row r="8" spans="10:12" ht="13.5" customHeight="1">
      <c r="J8" s="2"/>
      <c r="K8" s="2"/>
      <c r="L8" s="10"/>
    </row>
    <row r="9" spans="1:16" s="18" customFormat="1" ht="119.25" customHeight="1">
      <c r="A9" s="32" t="s">
        <v>1509</v>
      </c>
      <c r="B9" s="26" t="s">
        <v>137</v>
      </c>
      <c r="C9" s="32" t="s">
        <v>138</v>
      </c>
      <c r="D9" s="32" t="s">
        <v>139</v>
      </c>
      <c r="E9" s="32" t="s">
        <v>140</v>
      </c>
      <c r="F9" s="32" t="s">
        <v>141</v>
      </c>
      <c r="G9" s="32" t="s">
        <v>142</v>
      </c>
      <c r="H9" s="32" t="s">
        <v>143</v>
      </c>
      <c r="I9" s="32" t="s">
        <v>144</v>
      </c>
      <c r="J9" s="32" t="s">
        <v>145</v>
      </c>
      <c r="K9" s="26" t="s">
        <v>146</v>
      </c>
      <c r="L9" s="58"/>
      <c r="M9" s="21"/>
      <c r="N9" s="21"/>
      <c r="O9" s="21"/>
      <c r="P9" s="21"/>
    </row>
    <row r="10" spans="1:150" s="60" customFormat="1" ht="27" customHeight="1">
      <c r="A10" s="275" t="s">
        <v>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</row>
    <row r="11" spans="1:150" s="219" customFormat="1" ht="51">
      <c r="A11" s="42">
        <v>2200001</v>
      </c>
      <c r="B11" s="27" t="s">
        <v>70</v>
      </c>
      <c r="C11" s="27" t="s">
        <v>10</v>
      </c>
      <c r="D11" s="27" t="s">
        <v>1152</v>
      </c>
      <c r="E11" s="43">
        <v>1020.3</v>
      </c>
      <c r="F11" s="27" t="s">
        <v>1687</v>
      </c>
      <c r="G11" s="43">
        <f>15181625.27/1000</f>
        <v>15181.62527</v>
      </c>
      <c r="H11" s="16" t="s">
        <v>2274</v>
      </c>
      <c r="I11" s="27" t="s">
        <v>159</v>
      </c>
      <c r="J11" s="27" t="s">
        <v>28</v>
      </c>
      <c r="K11" s="27" t="s">
        <v>241</v>
      </c>
      <c r="L11" s="216"/>
      <c r="M11" s="217"/>
      <c r="N11" s="217"/>
      <c r="O11" s="217"/>
      <c r="P11" s="216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</row>
    <row r="12" spans="1:18" s="219" customFormat="1" ht="51">
      <c r="A12" s="42">
        <v>2200002</v>
      </c>
      <c r="B12" s="27" t="s">
        <v>11</v>
      </c>
      <c r="C12" s="27" t="s">
        <v>10</v>
      </c>
      <c r="D12" s="27" t="s">
        <v>1153</v>
      </c>
      <c r="E12" s="43">
        <v>228</v>
      </c>
      <c r="F12" s="27" t="s">
        <v>157</v>
      </c>
      <c r="G12" s="43">
        <f>1938134.52/1000</f>
        <v>1938.13452</v>
      </c>
      <c r="H12" s="16" t="s">
        <v>2275</v>
      </c>
      <c r="I12" s="27" t="s">
        <v>160</v>
      </c>
      <c r="J12" s="27" t="s">
        <v>28</v>
      </c>
      <c r="K12" s="27" t="s">
        <v>241</v>
      </c>
      <c r="L12" s="216"/>
      <c r="M12" s="217"/>
      <c r="N12" s="217"/>
      <c r="O12" s="217"/>
      <c r="P12" s="216"/>
      <c r="R12" s="220"/>
    </row>
    <row r="13" spans="1:16" s="205" customFormat="1" ht="51">
      <c r="A13" s="42">
        <v>2200003</v>
      </c>
      <c r="B13" s="27" t="s">
        <v>11</v>
      </c>
      <c r="C13" s="27" t="s">
        <v>12</v>
      </c>
      <c r="D13" s="27" t="s">
        <v>1154</v>
      </c>
      <c r="E13" s="43">
        <v>73.7</v>
      </c>
      <c r="F13" s="27" t="s">
        <v>1672</v>
      </c>
      <c r="G13" s="43">
        <f>538372.21/1000</f>
        <v>538.37221</v>
      </c>
      <c r="H13" s="27" t="s">
        <v>2276</v>
      </c>
      <c r="I13" s="27" t="s">
        <v>161</v>
      </c>
      <c r="J13" s="27" t="s">
        <v>28</v>
      </c>
      <c r="K13" s="27" t="s">
        <v>241</v>
      </c>
      <c r="L13" s="203"/>
      <c r="M13" s="206"/>
      <c r="N13" s="206"/>
      <c r="O13" s="206"/>
      <c r="P13" s="203"/>
    </row>
    <row r="14" spans="1:16" s="205" customFormat="1" ht="76.5">
      <c r="A14" s="42">
        <v>2200004</v>
      </c>
      <c r="B14" s="27" t="s">
        <v>29</v>
      </c>
      <c r="C14" s="27" t="s">
        <v>10</v>
      </c>
      <c r="D14" s="27" t="s">
        <v>1155</v>
      </c>
      <c r="E14" s="43">
        <v>35</v>
      </c>
      <c r="F14" s="27" t="s">
        <v>158</v>
      </c>
      <c r="G14" s="43">
        <f>100341.32/1000</f>
        <v>100.34132000000001</v>
      </c>
      <c r="H14" s="200" t="s">
        <v>2277</v>
      </c>
      <c r="I14" s="27" t="s">
        <v>1913</v>
      </c>
      <c r="J14" s="27" t="s">
        <v>28</v>
      </c>
      <c r="K14" s="27" t="s">
        <v>241</v>
      </c>
      <c r="L14" s="203"/>
      <c r="M14" s="206"/>
      <c r="N14" s="206"/>
      <c r="O14" s="206"/>
      <c r="P14" s="203"/>
    </row>
    <row r="15" spans="1:17" s="208" customFormat="1" ht="140.25">
      <c r="A15" s="42">
        <v>2200005</v>
      </c>
      <c r="B15" s="27" t="s">
        <v>1860</v>
      </c>
      <c r="C15" s="27" t="s">
        <v>1866</v>
      </c>
      <c r="D15" s="27" t="s">
        <v>1867</v>
      </c>
      <c r="E15" s="43">
        <v>27.6</v>
      </c>
      <c r="F15" s="27" t="s">
        <v>1868</v>
      </c>
      <c r="G15" s="43">
        <f>256447.06/1000</f>
        <v>256.44706</v>
      </c>
      <c r="H15" s="27" t="s">
        <v>1869</v>
      </c>
      <c r="I15" s="27" t="s">
        <v>1865</v>
      </c>
      <c r="J15" s="27" t="s">
        <v>13</v>
      </c>
      <c r="K15" s="27" t="s">
        <v>120</v>
      </c>
      <c r="L15" s="216"/>
      <c r="M15" s="216"/>
      <c r="N15" s="216"/>
      <c r="O15" s="217"/>
      <c r="P15" s="217"/>
      <c r="Q15" s="222"/>
    </row>
    <row r="16" spans="1:18" s="224" customFormat="1" ht="50.25" customHeight="1">
      <c r="A16" s="42">
        <v>2200006</v>
      </c>
      <c r="B16" s="27" t="s">
        <v>693</v>
      </c>
      <c r="C16" s="27" t="s">
        <v>1683</v>
      </c>
      <c r="D16" s="27"/>
      <c r="E16" s="52"/>
      <c r="F16" s="52" t="s">
        <v>1684</v>
      </c>
      <c r="G16" s="27"/>
      <c r="H16" s="31"/>
      <c r="I16" s="27"/>
      <c r="J16" s="27" t="s">
        <v>13</v>
      </c>
      <c r="K16" s="27"/>
      <c r="L16" s="201"/>
      <c r="M16" s="223"/>
      <c r="N16" s="223"/>
      <c r="O16" s="223"/>
      <c r="P16" s="201"/>
      <c r="R16" s="225"/>
    </row>
    <row r="17" spans="1:16" s="205" customFormat="1" ht="62.25" customHeight="1">
      <c r="A17" s="42">
        <v>2200007</v>
      </c>
      <c r="B17" s="27" t="s">
        <v>1681</v>
      </c>
      <c r="C17" s="27" t="s">
        <v>16</v>
      </c>
      <c r="D17" s="27" t="s">
        <v>1117</v>
      </c>
      <c r="E17" s="43">
        <v>906.3</v>
      </c>
      <c r="F17" s="27" t="s">
        <v>375</v>
      </c>
      <c r="G17" s="43">
        <f>10804495.34/1000</f>
        <v>10804.49534</v>
      </c>
      <c r="H17" s="16" t="s">
        <v>2294</v>
      </c>
      <c r="I17" s="27" t="s">
        <v>162</v>
      </c>
      <c r="J17" s="27" t="s">
        <v>13</v>
      </c>
      <c r="K17" s="27" t="s">
        <v>120</v>
      </c>
      <c r="L17" s="203"/>
      <c r="M17" s="206"/>
      <c r="N17" s="206"/>
      <c r="O17" s="206"/>
      <c r="P17" s="203"/>
    </row>
    <row r="18" spans="1:16" s="17" customFormat="1" ht="114.75">
      <c r="A18" s="42">
        <v>2200008</v>
      </c>
      <c r="B18" s="27" t="s">
        <v>1682</v>
      </c>
      <c r="C18" s="27" t="s">
        <v>17</v>
      </c>
      <c r="D18" s="27" t="s">
        <v>1118</v>
      </c>
      <c r="E18" s="50">
        <v>175</v>
      </c>
      <c r="F18" s="50" t="s">
        <v>898</v>
      </c>
      <c r="G18" s="43">
        <f>2974137.25/1000</f>
        <v>2974.13725</v>
      </c>
      <c r="H18" s="200" t="s">
        <v>2296</v>
      </c>
      <c r="I18" s="27" t="s">
        <v>2295</v>
      </c>
      <c r="J18" s="27" t="s">
        <v>13</v>
      </c>
      <c r="K18" s="27" t="s">
        <v>927</v>
      </c>
      <c r="L18" s="201"/>
      <c r="M18" s="202"/>
      <c r="N18" s="202"/>
      <c r="O18" s="202"/>
      <c r="P18" s="201"/>
    </row>
    <row r="19" spans="1:16" s="17" customFormat="1" ht="38.25">
      <c r="A19" s="42">
        <v>2200009</v>
      </c>
      <c r="B19" s="27" t="s">
        <v>11</v>
      </c>
      <c r="C19" s="27" t="s">
        <v>18</v>
      </c>
      <c r="D19" s="27"/>
      <c r="E19" s="50">
        <v>261</v>
      </c>
      <c r="F19" s="27" t="s">
        <v>163</v>
      </c>
      <c r="G19" s="27"/>
      <c r="H19" s="27"/>
      <c r="I19" s="27"/>
      <c r="J19" s="27" t="s">
        <v>13</v>
      </c>
      <c r="K19" s="27"/>
      <c r="L19" s="201"/>
      <c r="M19" s="202"/>
      <c r="N19" s="202"/>
      <c r="O19" s="202"/>
      <c r="P19" s="201"/>
    </row>
    <row r="20" spans="1:16" s="17" customFormat="1" ht="93" customHeight="1">
      <c r="A20" s="42">
        <v>2200010</v>
      </c>
      <c r="B20" s="27" t="s">
        <v>19</v>
      </c>
      <c r="C20" s="27" t="s">
        <v>20</v>
      </c>
      <c r="D20" s="27" t="s">
        <v>1119</v>
      </c>
      <c r="E20" s="50">
        <v>59.8</v>
      </c>
      <c r="F20" s="27" t="s">
        <v>164</v>
      </c>
      <c r="G20" s="43">
        <f>275442.39/1000</f>
        <v>275.44239</v>
      </c>
      <c r="H20" s="16" t="s">
        <v>2298</v>
      </c>
      <c r="I20" s="27" t="s">
        <v>2297</v>
      </c>
      <c r="J20" s="27" t="s">
        <v>13</v>
      </c>
      <c r="K20" s="27" t="s">
        <v>121</v>
      </c>
      <c r="L20" s="201"/>
      <c r="M20" s="202"/>
      <c r="N20" s="202"/>
      <c r="O20" s="202"/>
      <c r="P20" s="201"/>
    </row>
    <row r="21" spans="1:16" s="17" customFormat="1" ht="93" customHeight="1">
      <c r="A21" s="42">
        <v>2200011</v>
      </c>
      <c r="B21" s="27" t="s">
        <v>22</v>
      </c>
      <c r="C21" s="27" t="s">
        <v>15</v>
      </c>
      <c r="D21" s="27" t="s">
        <v>2299</v>
      </c>
      <c r="E21" s="50">
        <v>97.8</v>
      </c>
      <c r="F21" s="27" t="s">
        <v>165</v>
      </c>
      <c r="G21" s="43">
        <f>908714.57/1000</f>
        <v>908.71457</v>
      </c>
      <c r="H21" s="16" t="s">
        <v>2300</v>
      </c>
      <c r="I21" s="27" t="s">
        <v>2303</v>
      </c>
      <c r="J21" s="27" t="s">
        <v>13</v>
      </c>
      <c r="K21" s="27" t="s">
        <v>121</v>
      </c>
      <c r="L21" s="201"/>
      <c r="M21" s="202"/>
      <c r="N21" s="202"/>
      <c r="O21" s="202"/>
      <c r="P21" s="201"/>
    </row>
    <row r="22" spans="1:16" s="205" customFormat="1" ht="93" customHeight="1">
      <c r="A22" s="42">
        <v>2200012</v>
      </c>
      <c r="B22" s="27" t="s">
        <v>19</v>
      </c>
      <c r="C22" s="27" t="s">
        <v>21</v>
      </c>
      <c r="D22" s="27" t="s">
        <v>1120</v>
      </c>
      <c r="E22" s="50">
        <v>132.7</v>
      </c>
      <c r="F22" s="27" t="s">
        <v>166</v>
      </c>
      <c r="G22" s="43">
        <f>1232990.01/1000</f>
        <v>1232.99001</v>
      </c>
      <c r="H22" s="16" t="s">
        <v>2301</v>
      </c>
      <c r="I22" s="27" t="s">
        <v>2302</v>
      </c>
      <c r="J22" s="27" t="s">
        <v>13</v>
      </c>
      <c r="K22" s="27" t="s">
        <v>121</v>
      </c>
      <c r="L22" s="203"/>
      <c r="M22" s="206"/>
      <c r="N22" s="206"/>
      <c r="O22" s="206"/>
      <c r="P22" s="203"/>
    </row>
    <row r="23" spans="1:16" s="17" customFormat="1" ht="93" customHeight="1">
      <c r="A23" s="42">
        <v>2200013</v>
      </c>
      <c r="B23" s="27" t="s">
        <v>22</v>
      </c>
      <c r="C23" s="27" t="s">
        <v>23</v>
      </c>
      <c r="D23" s="27" t="s">
        <v>1121</v>
      </c>
      <c r="E23" s="50">
        <v>70.5</v>
      </c>
      <c r="F23" s="27" t="s">
        <v>167</v>
      </c>
      <c r="G23" s="43">
        <f>655054.98/1000</f>
        <v>655.05498</v>
      </c>
      <c r="H23" s="16" t="s">
        <v>2305</v>
      </c>
      <c r="I23" s="27" t="s">
        <v>2304</v>
      </c>
      <c r="J23" s="27" t="s">
        <v>13</v>
      </c>
      <c r="K23" s="27" t="s">
        <v>121</v>
      </c>
      <c r="L23" s="201"/>
      <c r="M23" s="202"/>
      <c r="N23" s="202"/>
      <c r="O23" s="202"/>
      <c r="P23" s="201"/>
    </row>
    <row r="24" spans="1:16" s="17" customFormat="1" ht="93" customHeight="1">
      <c r="A24" s="42">
        <v>2200014</v>
      </c>
      <c r="B24" s="27" t="s">
        <v>22</v>
      </c>
      <c r="C24" s="27" t="s">
        <v>1185</v>
      </c>
      <c r="D24" s="16" t="s">
        <v>2306</v>
      </c>
      <c r="E24" s="50">
        <v>110</v>
      </c>
      <c r="F24" s="27" t="s">
        <v>168</v>
      </c>
      <c r="G24" s="43">
        <f>1022071.6/1000</f>
        <v>1022.0716</v>
      </c>
      <c r="H24" s="200" t="s">
        <v>2308</v>
      </c>
      <c r="I24" s="27" t="s">
        <v>2307</v>
      </c>
      <c r="J24" s="27" t="s">
        <v>13</v>
      </c>
      <c r="K24" s="27" t="s">
        <v>121</v>
      </c>
      <c r="L24" s="201"/>
      <c r="M24" s="202"/>
      <c r="N24" s="202"/>
      <c r="O24" s="202"/>
      <c r="P24" s="201"/>
    </row>
    <row r="25" spans="1:16" s="205" customFormat="1" ht="102">
      <c r="A25" s="42">
        <v>2200015</v>
      </c>
      <c r="B25" s="27" t="s">
        <v>22</v>
      </c>
      <c r="C25" s="27" t="s">
        <v>67</v>
      </c>
      <c r="D25" s="27" t="s">
        <v>1122</v>
      </c>
      <c r="E25" s="50">
        <v>113.5</v>
      </c>
      <c r="F25" s="27" t="s">
        <v>169</v>
      </c>
      <c r="G25" s="43">
        <f>620723.56/1000</f>
        <v>620.72356</v>
      </c>
      <c r="H25" s="16" t="s">
        <v>2309</v>
      </c>
      <c r="I25" s="27" t="s">
        <v>2310</v>
      </c>
      <c r="J25" s="27" t="s">
        <v>13</v>
      </c>
      <c r="K25" s="27" t="s">
        <v>121</v>
      </c>
      <c r="L25" s="203"/>
      <c r="M25" s="206"/>
      <c r="N25" s="206"/>
      <c r="O25" s="206"/>
      <c r="P25" s="203"/>
    </row>
    <row r="26" spans="1:16" s="17" customFormat="1" ht="93" customHeight="1">
      <c r="A26" s="42">
        <v>2200016</v>
      </c>
      <c r="B26" s="27" t="s">
        <v>22</v>
      </c>
      <c r="C26" s="27" t="s">
        <v>1123</v>
      </c>
      <c r="D26" s="27" t="s">
        <v>1124</v>
      </c>
      <c r="E26" s="50">
        <v>205.8</v>
      </c>
      <c r="F26" s="27" t="s">
        <v>170</v>
      </c>
      <c r="G26" s="43">
        <f>1912203.05/1000</f>
        <v>1912.20305</v>
      </c>
      <c r="H26" s="16" t="s">
        <v>2312</v>
      </c>
      <c r="I26" s="27" t="s">
        <v>2311</v>
      </c>
      <c r="J26" s="27" t="s">
        <v>13</v>
      </c>
      <c r="K26" s="27" t="s">
        <v>121</v>
      </c>
      <c r="L26" s="201"/>
      <c r="M26" s="202"/>
      <c r="N26" s="202"/>
      <c r="O26" s="202"/>
      <c r="P26" s="201"/>
    </row>
    <row r="27" spans="1:16" s="17" customFormat="1" ht="93" customHeight="1">
      <c r="A27" s="42">
        <v>2200017</v>
      </c>
      <c r="B27" s="27" t="s">
        <v>22</v>
      </c>
      <c r="C27" s="27" t="s">
        <v>1125</v>
      </c>
      <c r="D27" s="27" t="s">
        <v>1126</v>
      </c>
      <c r="E27" s="50">
        <v>77.4</v>
      </c>
      <c r="F27" s="27" t="s">
        <v>171</v>
      </c>
      <c r="G27" s="43">
        <f>356509.04/1000</f>
        <v>356.50903999999997</v>
      </c>
      <c r="H27" s="16" t="s">
        <v>2314</v>
      </c>
      <c r="I27" s="27" t="s">
        <v>2313</v>
      </c>
      <c r="J27" s="27" t="s">
        <v>13</v>
      </c>
      <c r="K27" s="27" t="s">
        <v>121</v>
      </c>
      <c r="L27" s="201"/>
      <c r="M27" s="202"/>
      <c r="N27" s="202"/>
      <c r="O27" s="202"/>
      <c r="P27" s="201"/>
    </row>
    <row r="28" spans="1:16" s="17" customFormat="1" ht="93" customHeight="1">
      <c r="A28" s="42">
        <v>2200018</v>
      </c>
      <c r="B28" s="27" t="s">
        <v>22</v>
      </c>
      <c r="C28" s="27" t="s">
        <v>26</v>
      </c>
      <c r="D28" s="27" t="s">
        <v>1688</v>
      </c>
      <c r="E28" s="50">
        <v>48</v>
      </c>
      <c r="F28" s="27" t="s">
        <v>172</v>
      </c>
      <c r="G28" s="43">
        <f>445994.88/1000</f>
        <v>445.99488</v>
      </c>
      <c r="H28" s="175" t="s">
        <v>2315</v>
      </c>
      <c r="I28" s="27" t="s">
        <v>2316</v>
      </c>
      <c r="J28" s="27" t="s">
        <v>13</v>
      </c>
      <c r="K28" s="27" t="s">
        <v>121</v>
      </c>
      <c r="L28" s="201"/>
      <c r="M28" s="202"/>
      <c r="N28" s="202"/>
      <c r="O28" s="202"/>
      <c r="P28" s="201"/>
    </row>
    <row r="29" spans="1:16" s="17" customFormat="1" ht="93" customHeight="1">
      <c r="A29" s="42">
        <v>2200019</v>
      </c>
      <c r="B29" s="27" t="s">
        <v>123</v>
      </c>
      <c r="C29" s="27" t="s">
        <v>1127</v>
      </c>
      <c r="D29" s="27" t="s">
        <v>1128</v>
      </c>
      <c r="E29" s="50">
        <v>104.1</v>
      </c>
      <c r="F29" s="27" t="s">
        <v>374</v>
      </c>
      <c r="G29" s="43">
        <f>693188.42/1000</f>
        <v>693.1884200000001</v>
      </c>
      <c r="H29" s="16" t="s">
        <v>2317</v>
      </c>
      <c r="I29" s="27" t="s">
        <v>2318</v>
      </c>
      <c r="J29" s="27" t="s">
        <v>13</v>
      </c>
      <c r="K29" s="27" t="s">
        <v>121</v>
      </c>
      <c r="L29" s="201"/>
      <c r="M29" s="202"/>
      <c r="N29" s="202"/>
      <c r="O29" s="202"/>
      <c r="P29" s="201"/>
    </row>
    <row r="30" spans="1:16" s="205" customFormat="1" ht="140.25">
      <c r="A30" s="42">
        <v>2200020</v>
      </c>
      <c r="B30" s="27" t="s">
        <v>14</v>
      </c>
      <c r="C30" s="27" t="s">
        <v>539</v>
      </c>
      <c r="D30" s="27" t="s">
        <v>540</v>
      </c>
      <c r="E30" s="50">
        <v>41.8</v>
      </c>
      <c r="F30" s="27" t="s">
        <v>541</v>
      </c>
      <c r="G30" s="43">
        <f>219392.32/1000</f>
        <v>219.39232</v>
      </c>
      <c r="H30" s="31">
        <v>43012</v>
      </c>
      <c r="I30" s="35" t="s">
        <v>2278</v>
      </c>
      <c r="J30" s="27" t="s">
        <v>13</v>
      </c>
      <c r="K30" s="27"/>
      <c r="L30" s="203"/>
      <c r="M30" s="206"/>
      <c r="N30" s="206"/>
      <c r="O30" s="206"/>
      <c r="P30" s="203"/>
    </row>
    <row r="31" spans="1:16" s="17" customFormat="1" ht="140.25">
      <c r="A31" s="42">
        <v>2200021</v>
      </c>
      <c r="B31" s="27" t="s">
        <v>14</v>
      </c>
      <c r="C31" s="27" t="s">
        <v>542</v>
      </c>
      <c r="D31" s="27" t="s">
        <v>543</v>
      </c>
      <c r="E31" s="50">
        <v>41.7</v>
      </c>
      <c r="F31" s="27" t="s">
        <v>544</v>
      </c>
      <c r="G31" s="43">
        <f>218867.45/1000</f>
        <v>218.86745000000002</v>
      </c>
      <c r="H31" s="31">
        <v>43013</v>
      </c>
      <c r="I31" s="35" t="s">
        <v>2278</v>
      </c>
      <c r="J31" s="27" t="s">
        <v>13</v>
      </c>
      <c r="K31" s="27" t="s">
        <v>121</v>
      </c>
      <c r="L31" s="201"/>
      <c r="M31" s="202"/>
      <c r="N31" s="202"/>
      <c r="O31" s="202"/>
      <c r="P31" s="201"/>
    </row>
    <row r="32" spans="1:16" s="17" customFormat="1" ht="140.25">
      <c r="A32" s="42">
        <v>2200022</v>
      </c>
      <c r="B32" s="27" t="s">
        <v>14</v>
      </c>
      <c r="C32" s="27" t="s">
        <v>545</v>
      </c>
      <c r="D32" s="27" t="s">
        <v>546</v>
      </c>
      <c r="E32" s="50">
        <v>52.1</v>
      </c>
      <c r="F32" s="27" t="s">
        <v>547</v>
      </c>
      <c r="G32" s="43">
        <f>185948.03/1000</f>
        <v>185.94803</v>
      </c>
      <c r="H32" s="31">
        <v>43014</v>
      </c>
      <c r="I32" s="16" t="s">
        <v>1865</v>
      </c>
      <c r="J32" s="27" t="s">
        <v>13</v>
      </c>
      <c r="K32" s="27"/>
      <c r="L32" s="201"/>
      <c r="M32" s="202"/>
      <c r="N32" s="202"/>
      <c r="O32" s="202"/>
      <c r="P32" s="201"/>
    </row>
    <row r="33" spans="1:16" s="215" customFormat="1" ht="93" customHeight="1">
      <c r="A33" s="42">
        <v>2200023</v>
      </c>
      <c r="B33" s="27" t="s">
        <v>816</v>
      </c>
      <c r="C33" s="27" t="s">
        <v>817</v>
      </c>
      <c r="D33" s="27" t="s">
        <v>1471</v>
      </c>
      <c r="E33" s="42">
        <v>89687</v>
      </c>
      <c r="F33" s="27">
        <v>68.2</v>
      </c>
      <c r="G33" s="43">
        <f>223103.52/1000</f>
        <v>223.10352</v>
      </c>
      <c r="H33" s="31">
        <v>44172</v>
      </c>
      <c r="I33" s="27" t="s">
        <v>1469</v>
      </c>
      <c r="J33" s="27" t="s">
        <v>13</v>
      </c>
      <c r="K33" s="27" t="s">
        <v>2319</v>
      </c>
      <c r="L33" s="212"/>
      <c r="M33" s="213"/>
      <c r="N33" s="213"/>
      <c r="O33" s="213"/>
      <c r="P33" s="212"/>
    </row>
    <row r="34" spans="1:16" s="17" customFormat="1" ht="40.5" customHeight="1">
      <c r="A34" s="42">
        <v>2200024</v>
      </c>
      <c r="B34" s="27" t="s">
        <v>93</v>
      </c>
      <c r="C34" s="27" t="s">
        <v>107</v>
      </c>
      <c r="D34" s="27" t="s">
        <v>1156</v>
      </c>
      <c r="E34" s="240" t="s">
        <v>1689</v>
      </c>
      <c r="F34" s="27" t="s">
        <v>1061</v>
      </c>
      <c r="G34" s="240">
        <f>13674346.21/1000</f>
        <v>13674.346210000002</v>
      </c>
      <c r="H34" s="16" t="s">
        <v>2320</v>
      </c>
      <c r="I34" s="27" t="s">
        <v>175</v>
      </c>
      <c r="J34" s="27" t="s">
        <v>106</v>
      </c>
      <c r="K34" s="27" t="s">
        <v>241</v>
      </c>
      <c r="L34" s="201"/>
      <c r="M34" s="202"/>
      <c r="N34" s="202"/>
      <c r="O34" s="202"/>
      <c r="P34" s="201"/>
    </row>
    <row r="35" spans="1:16" s="17" customFormat="1" ht="39" customHeight="1">
      <c r="A35" s="42">
        <v>2200025</v>
      </c>
      <c r="B35" s="27" t="s">
        <v>11</v>
      </c>
      <c r="C35" s="27" t="s">
        <v>34</v>
      </c>
      <c r="D35" s="27" t="s">
        <v>1157</v>
      </c>
      <c r="E35" s="43">
        <v>40.8</v>
      </c>
      <c r="F35" s="37" t="s">
        <v>1690</v>
      </c>
      <c r="G35" s="240">
        <f>220647.47/1000</f>
        <v>220.64747</v>
      </c>
      <c r="H35" s="16" t="s">
        <v>2321</v>
      </c>
      <c r="I35" s="27" t="s">
        <v>176</v>
      </c>
      <c r="J35" s="27" t="s">
        <v>106</v>
      </c>
      <c r="K35" s="27" t="s">
        <v>241</v>
      </c>
      <c r="L35" s="201"/>
      <c r="M35" s="202"/>
      <c r="N35" s="202"/>
      <c r="O35" s="202"/>
      <c r="P35" s="201"/>
    </row>
    <row r="36" spans="1:16" s="17" customFormat="1" ht="140.25">
      <c r="A36" s="42">
        <v>2200026</v>
      </c>
      <c r="B36" s="27" t="s">
        <v>14</v>
      </c>
      <c r="C36" s="27" t="s">
        <v>549</v>
      </c>
      <c r="D36" s="27" t="s">
        <v>550</v>
      </c>
      <c r="E36" s="43">
        <v>635.8</v>
      </c>
      <c r="F36" s="37" t="s">
        <v>1691</v>
      </c>
      <c r="G36" s="240">
        <f>3337072.6/1000</f>
        <v>3337.0726</v>
      </c>
      <c r="H36" s="31">
        <v>43013</v>
      </c>
      <c r="I36" s="35" t="s">
        <v>2278</v>
      </c>
      <c r="J36" s="37" t="s">
        <v>2106</v>
      </c>
      <c r="K36" s="27" t="s">
        <v>551</v>
      </c>
      <c r="L36" s="201"/>
      <c r="M36" s="202"/>
      <c r="N36" s="202"/>
      <c r="O36" s="202"/>
      <c r="P36" s="201"/>
    </row>
    <row r="37" spans="1:16" s="17" customFormat="1" ht="51">
      <c r="A37" s="42">
        <v>2200027</v>
      </c>
      <c r="B37" s="27" t="s">
        <v>720</v>
      </c>
      <c r="C37" s="27" t="s">
        <v>721</v>
      </c>
      <c r="D37" s="27" t="s">
        <v>722</v>
      </c>
      <c r="E37" s="43">
        <v>97.8</v>
      </c>
      <c r="F37" s="37" t="s">
        <v>938</v>
      </c>
      <c r="G37" s="240">
        <f>1042341/1000</f>
        <v>1042.341</v>
      </c>
      <c r="H37" s="31">
        <v>42901</v>
      </c>
      <c r="I37" s="27" t="s">
        <v>2324</v>
      </c>
      <c r="J37" s="27" t="s">
        <v>959</v>
      </c>
      <c r="K37" s="27" t="s">
        <v>1115</v>
      </c>
      <c r="L37" s="201"/>
      <c r="M37" s="202"/>
      <c r="N37" s="202"/>
      <c r="O37" s="202"/>
      <c r="P37" s="201"/>
    </row>
    <row r="38" spans="1:16" s="17" customFormat="1" ht="51">
      <c r="A38" s="42">
        <v>2200028</v>
      </c>
      <c r="B38" s="27" t="s">
        <v>723</v>
      </c>
      <c r="C38" s="27" t="s">
        <v>721</v>
      </c>
      <c r="D38" s="27" t="s">
        <v>724</v>
      </c>
      <c r="E38" s="43">
        <v>8</v>
      </c>
      <c r="F38" s="27" t="s">
        <v>939</v>
      </c>
      <c r="G38" s="240">
        <f>86813/1000</f>
        <v>86.813</v>
      </c>
      <c r="H38" s="31">
        <v>42901</v>
      </c>
      <c r="I38" s="35" t="s">
        <v>2323</v>
      </c>
      <c r="J38" s="27" t="s">
        <v>959</v>
      </c>
      <c r="K38" s="27" t="s">
        <v>1115</v>
      </c>
      <c r="L38" s="201"/>
      <c r="M38" s="202"/>
      <c r="N38" s="202"/>
      <c r="O38" s="202"/>
      <c r="P38" s="201"/>
    </row>
    <row r="39" spans="1:16" s="17" customFormat="1" ht="39" customHeight="1">
      <c r="A39" s="42">
        <v>2200031</v>
      </c>
      <c r="B39" s="27" t="s">
        <v>691</v>
      </c>
      <c r="C39" s="27" t="s">
        <v>692</v>
      </c>
      <c r="D39" s="27"/>
      <c r="E39" s="43">
        <v>110.9</v>
      </c>
      <c r="F39" s="27" t="s">
        <v>933</v>
      </c>
      <c r="G39" s="27"/>
      <c r="H39" s="31">
        <v>42901</v>
      </c>
      <c r="I39" s="27" t="s">
        <v>690</v>
      </c>
      <c r="J39" s="27" t="s">
        <v>959</v>
      </c>
      <c r="K39" s="27" t="s">
        <v>367</v>
      </c>
      <c r="L39" s="201"/>
      <c r="M39" s="202"/>
      <c r="N39" s="202"/>
      <c r="O39" s="202"/>
      <c r="P39" s="201"/>
    </row>
    <row r="40" spans="1:16" s="17" customFormat="1" ht="51">
      <c r="A40" s="42">
        <v>2200032</v>
      </c>
      <c r="B40" s="27" t="s">
        <v>693</v>
      </c>
      <c r="C40" s="27" t="s">
        <v>692</v>
      </c>
      <c r="D40" s="27" t="s">
        <v>729</v>
      </c>
      <c r="E40" s="43">
        <v>44.5</v>
      </c>
      <c r="F40" s="27" t="s">
        <v>694</v>
      </c>
      <c r="G40" s="240">
        <f>194391/1000</f>
        <v>194.391</v>
      </c>
      <c r="H40" s="200" t="s">
        <v>2322</v>
      </c>
      <c r="I40" s="27" t="s">
        <v>690</v>
      </c>
      <c r="J40" s="27" t="s">
        <v>959</v>
      </c>
      <c r="K40" s="27" t="s">
        <v>367</v>
      </c>
      <c r="L40" s="201"/>
      <c r="M40" s="202"/>
      <c r="N40" s="202"/>
      <c r="O40" s="202"/>
      <c r="P40" s="201"/>
    </row>
    <row r="41" spans="1:16" s="17" customFormat="1" ht="51">
      <c r="A41" s="42">
        <v>2200033</v>
      </c>
      <c r="B41" s="27" t="s">
        <v>695</v>
      </c>
      <c r="C41" s="27" t="s">
        <v>696</v>
      </c>
      <c r="D41" s="27" t="s">
        <v>697</v>
      </c>
      <c r="E41" s="43">
        <v>25.3</v>
      </c>
      <c r="F41" s="27" t="s">
        <v>934</v>
      </c>
      <c r="G41" s="43">
        <f>230367/1000</f>
        <v>230.367</v>
      </c>
      <c r="H41" s="31">
        <v>42901</v>
      </c>
      <c r="I41" s="35" t="s">
        <v>2323</v>
      </c>
      <c r="J41" s="27" t="s">
        <v>959</v>
      </c>
      <c r="K41" s="27" t="s">
        <v>367</v>
      </c>
      <c r="L41" s="201"/>
      <c r="M41" s="202"/>
      <c r="N41" s="202"/>
      <c r="O41" s="202"/>
      <c r="P41" s="201"/>
    </row>
    <row r="42" spans="1:16" s="17" customFormat="1" ht="51">
      <c r="A42" s="42">
        <v>2200034</v>
      </c>
      <c r="B42" s="27" t="s">
        <v>698</v>
      </c>
      <c r="C42" s="27" t="s">
        <v>699</v>
      </c>
      <c r="D42" s="27" t="s">
        <v>700</v>
      </c>
      <c r="E42" s="43">
        <v>445.1</v>
      </c>
      <c r="F42" s="27" t="s">
        <v>935</v>
      </c>
      <c r="G42" s="43">
        <f>3263252.01/1000</f>
        <v>3263.2520099999997</v>
      </c>
      <c r="H42" s="31">
        <v>42901</v>
      </c>
      <c r="I42" s="35" t="s">
        <v>2323</v>
      </c>
      <c r="J42" s="27" t="s">
        <v>959</v>
      </c>
      <c r="K42" s="27" t="s">
        <v>367</v>
      </c>
      <c r="L42" s="201"/>
      <c r="M42" s="202"/>
      <c r="N42" s="202"/>
      <c r="O42" s="202"/>
      <c r="P42" s="201"/>
    </row>
    <row r="43" spans="1:16" s="17" customFormat="1" ht="51">
      <c r="A43" s="42">
        <v>2200035</v>
      </c>
      <c r="B43" s="27" t="s">
        <v>35</v>
      </c>
      <c r="C43" s="27" t="s">
        <v>701</v>
      </c>
      <c r="D43" s="27" t="s">
        <v>702</v>
      </c>
      <c r="E43" s="43">
        <v>282</v>
      </c>
      <c r="F43" s="27" t="s">
        <v>849</v>
      </c>
      <c r="G43" s="43">
        <f>2299095.24/1000</f>
        <v>2299.09524</v>
      </c>
      <c r="H43" s="31">
        <v>42901</v>
      </c>
      <c r="I43" s="27" t="s">
        <v>690</v>
      </c>
      <c r="J43" s="27" t="s">
        <v>959</v>
      </c>
      <c r="K43" s="27" t="s">
        <v>367</v>
      </c>
      <c r="L43" s="201"/>
      <c r="M43" s="202"/>
      <c r="N43" s="202"/>
      <c r="O43" s="202"/>
      <c r="P43" s="201"/>
    </row>
    <row r="44" spans="1:16" s="17" customFormat="1" ht="39" customHeight="1">
      <c r="A44" s="42">
        <v>2200036</v>
      </c>
      <c r="B44" s="27" t="s">
        <v>35</v>
      </c>
      <c r="C44" s="27" t="s">
        <v>703</v>
      </c>
      <c r="D44" s="27" t="s">
        <v>704</v>
      </c>
      <c r="E44" s="43">
        <v>150.7</v>
      </c>
      <c r="F44" s="27" t="s">
        <v>705</v>
      </c>
      <c r="G44" s="43">
        <f>930732.24/1000</f>
        <v>930.73224</v>
      </c>
      <c r="H44" s="31">
        <v>42901</v>
      </c>
      <c r="I44" s="27" t="s">
        <v>690</v>
      </c>
      <c r="J44" s="27" t="s">
        <v>959</v>
      </c>
      <c r="K44" s="27" t="s">
        <v>367</v>
      </c>
      <c r="L44" s="201"/>
      <c r="M44" s="202"/>
      <c r="N44" s="202"/>
      <c r="O44" s="202"/>
      <c r="P44" s="201"/>
    </row>
    <row r="45" spans="1:16" s="17" customFormat="1" ht="54" customHeight="1">
      <c r="A45" s="42">
        <v>2200037</v>
      </c>
      <c r="B45" s="27" t="s">
        <v>35</v>
      </c>
      <c r="C45" s="27" t="s">
        <v>706</v>
      </c>
      <c r="D45" s="27" t="s">
        <v>707</v>
      </c>
      <c r="E45" s="43">
        <v>415.8</v>
      </c>
      <c r="F45" s="27" t="s">
        <v>2155</v>
      </c>
      <c r="G45" s="55">
        <f>3251882.13/1000</f>
        <v>3251.88213</v>
      </c>
      <c r="H45" s="31">
        <v>42901</v>
      </c>
      <c r="I45" s="27" t="s">
        <v>690</v>
      </c>
      <c r="J45" s="27" t="s">
        <v>959</v>
      </c>
      <c r="K45" s="27" t="s">
        <v>367</v>
      </c>
      <c r="L45" s="226"/>
      <c r="M45" s="202"/>
      <c r="N45" s="202"/>
      <c r="O45" s="202"/>
      <c r="P45" s="201"/>
    </row>
    <row r="46" spans="1:16" s="17" customFormat="1" ht="51">
      <c r="A46" s="42">
        <v>2200038</v>
      </c>
      <c r="B46" s="27" t="s">
        <v>35</v>
      </c>
      <c r="C46" s="27" t="s">
        <v>708</v>
      </c>
      <c r="D46" s="27" t="s">
        <v>709</v>
      </c>
      <c r="E46" s="43">
        <v>513.4</v>
      </c>
      <c r="F46" s="27" t="s">
        <v>850</v>
      </c>
      <c r="G46" s="43">
        <f>4185657.79/1000</f>
        <v>4185.65779</v>
      </c>
      <c r="H46" s="31">
        <v>42901</v>
      </c>
      <c r="I46" s="27" t="s">
        <v>690</v>
      </c>
      <c r="J46" s="27" t="s">
        <v>959</v>
      </c>
      <c r="K46" s="27" t="s">
        <v>367</v>
      </c>
      <c r="L46" s="201"/>
      <c r="M46" s="202"/>
      <c r="N46" s="202"/>
      <c r="O46" s="202"/>
      <c r="P46" s="201"/>
    </row>
    <row r="47" spans="1:16" s="17" customFormat="1" ht="39" customHeight="1">
      <c r="A47" s="42">
        <v>2200039</v>
      </c>
      <c r="B47" s="27" t="s">
        <v>35</v>
      </c>
      <c r="C47" s="27" t="s">
        <v>1158</v>
      </c>
      <c r="D47" s="27" t="s">
        <v>710</v>
      </c>
      <c r="E47" s="43">
        <v>56.3</v>
      </c>
      <c r="F47" s="27" t="s">
        <v>711</v>
      </c>
      <c r="G47" s="43">
        <f>459003.77/1000</f>
        <v>459.00377000000003</v>
      </c>
      <c r="H47" s="31">
        <v>42901</v>
      </c>
      <c r="I47" s="27" t="s">
        <v>690</v>
      </c>
      <c r="J47" s="27" t="s">
        <v>959</v>
      </c>
      <c r="K47" s="27" t="s">
        <v>367</v>
      </c>
      <c r="L47" s="201"/>
      <c r="M47" s="202"/>
      <c r="N47" s="202"/>
      <c r="O47" s="202"/>
      <c r="P47" s="201"/>
    </row>
    <row r="48" spans="1:16" s="224" customFormat="1" ht="102">
      <c r="A48" s="27">
        <v>2200040</v>
      </c>
      <c r="B48" s="27" t="s">
        <v>52</v>
      </c>
      <c r="C48" s="27" t="s">
        <v>2114</v>
      </c>
      <c r="D48" s="27" t="s">
        <v>1159</v>
      </c>
      <c r="E48" s="52">
        <v>256.4</v>
      </c>
      <c r="F48" s="27" t="s">
        <v>936</v>
      </c>
      <c r="G48" s="43">
        <f>3064367/1000</f>
        <v>3064.367</v>
      </c>
      <c r="H48" s="241" t="s">
        <v>2326</v>
      </c>
      <c r="I48" s="35" t="s">
        <v>2325</v>
      </c>
      <c r="J48" s="27" t="s">
        <v>959</v>
      </c>
      <c r="K48" s="27" t="s">
        <v>367</v>
      </c>
      <c r="L48" s="201"/>
      <c r="M48" s="223"/>
      <c r="N48" s="223"/>
      <c r="O48" s="223"/>
      <c r="P48" s="201"/>
    </row>
    <row r="49" spans="1:16" s="17" customFormat="1" ht="51">
      <c r="A49" s="42">
        <v>2200041</v>
      </c>
      <c r="B49" s="27" t="s">
        <v>35</v>
      </c>
      <c r="C49" s="27" t="s">
        <v>712</v>
      </c>
      <c r="D49" s="27" t="s">
        <v>713</v>
      </c>
      <c r="E49" s="43">
        <v>180.2</v>
      </c>
      <c r="F49" s="27" t="s">
        <v>714</v>
      </c>
      <c r="G49" s="43">
        <f>1902518.43/1000</f>
        <v>1902.5184299999999</v>
      </c>
      <c r="H49" s="31">
        <v>42901</v>
      </c>
      <c r="I49" s="27" t="s">
        <v>690</v>
      </c>
      <c r="J49" s="27" t="s">
        <v>959</v>
      </c>
      <c r="K49" s="27" t="s">
        <v>367</v>
      </c>
      <c r="L49" s="201"/>
      <c r="M49" s="202"/>
      <c r="N49" s="202"/>
      <c r="O49" s="202"/>
      <c r="P49" s="201"/>
    </row>
    <row r="50" spans="1:16" s="17" customFormat="1" ht="51">
      <c r="A50" s="42">
        <v>2200042</v>
      </c>
      <c r="B50" s="27" t="s">
        <v>35</v>
      </c>
      <c r="C50" s="27" t="s">
        <v>715</v>
      </c>
      <c r="D50" s="27" t="s">
        <v>716</v>
      </c>
      <c r="E50" s="43">
        <v>100.5</v>
      </c>
      <c r="F50" s="27" t="s">
        <v>937</v>
      </c>
      <c r="G50" s="55">
        <f>1128352/1000</f>
        <v>1128.352</v>
      </c>
      <c r="H50" s="31">
        <v>42901</v>
      </c>
      <c r="I50" s="27" t="s">
        <v>690</v>
      </c>
      <c r="J50" s="27" t="s">
        <v>959</v>
      </c>
      <c r="K50" s="27" t="s">
        <v>367</v>
      </c>
      <c r="L50" s="201"/>
      <c r="M50" s="202"/>
      <c r="N50" s="202"/>
      <c r="O50" s="202"/>
      <c r="P50" s="201"/>
    </row>
    <row r="51" spans="1:16" s="17" customFormat="1" ht="51">
      <c r="A51" s="42">
        <v>2200043</v>
      </c>
      <c r="B51" s="27" t="s">
        <v>35</v>
      </c>
      <c r="C51" s="27" t="s">
        <v>717</v>
      </c>
      <c r="D51" s="27" t="s">
        <v>718</v>
      </c>
      <c r="E51" s="43">
        <v>135.7</v>
      </c>
      <c r="F51" s="27" t="s">
        <v>719</v>
      </c>
      <c r="G51" s="43">
        <f>840262.17/1000</f>
        <v>840.2621700000001</v>
      </c>
      <c r="H51" s="31">
        <v>42901</v>
      </c>
      <c r="I51" s="27" t="s">
        <v>690</v>
      </c>
      <c r="J51" s="27" t="s">
        <v>959</v>
      </c>
      <c r="K51" s="27" t="s">
        <v>367</v>
      </c>
      <c r="L51" s="201"/>
      <c r="M51" s="202"/>
      <c r="N51" s="202"/>
      <c r="O51" s="202"/>
      <c r="P51" s="201"/>
    </row>
    <row r="52" spans="1:16" s="17" customFormat="1" ht="153">
      <c r="A52" s="42">
        <v>2200047</v>
      </c>
      <c r="B52" s="27" t="s">
        <v>31</v>
      </c>
      <c r="C52" s="27" t="s">
        <v>32</v>
      </c>
      <c r="D52" s="27" t="s">
        <v>1129</v>
      </c>
      <c r="E52" s="43">
        <v>106.6</v>
      </c>
      <c r="F52" s="27" t="s">
        <v>1692</v>
      </c>
      <c r="G52" s="43">
        <f>1783841/1000</f>
        <v>1783.841</v>
      </c>
      <c r="H52" s="175" t="s">
        <v>2327</v>
      </c>
      <c r="I52" s="27" t="s">
        <v>2329</v>
      </c>
      <c r="J52" s="27" t="s">
        <v>30</v>
      </c>
      <c r="K52" s="27" t="s">
        <v>293</v>
      </c>
      <c r="L52" s="201"/>
      <c r="M52" s="202"/>
      <c r="N52" s="202"/>
      <c r="O52" s="202"/>
      <c r="P52" s="201"/>
    </row>
    <row r="53" spans="1:16" s="17" customFormat="1" ht="153">
      <c r="A53" s="42">
        <v>2200048</v>
      </c>
      <c r="B53" s="27" t="s">
        <v>33</v>
      </c>
      <c r="C53" s="27" t="s">
        <v>291</v>
      </c>
      <c r="D53" s="27" t="s">
        <v>1130</v>
      </c>
      <c r="E53" s="43">
        <v>74.3</v>
      </c>
      <c r="F53" s="27" t="s">
        <v>548</v>
      </c>
      <c r="G53" s="43">
        <f>172086/1000</f>
        <v>172.086</v>
      </c>
      <c r="H53" s="31">
        <v>41061</v>
      </c>
      <c r="I53" s="27" t="s">
        <v>2328</v>
      </c>
      <c r="J53" s="27" t="s">
        <v>30</v>
      </c>
      <c r="K53" s="27" t="s">
        <v>292</v>
      </c>
      <c r="L53" s="201"/>
      <c r="M53" s="202"/>
      <c r="N53" s="202"/>
      <c r="O53" s="202"/>
      <c r="P53" s="201"/>
    </row>
    <row r="54" spans="1:16" s="17" customFormat="1" ht="153">
      <c r="A54" s="42">
        <v>2200049</v>
      </c>
      <c r="B54" s="27" t="s">
        <v>46</v>
      </c>
      <c r="C54" s="27" t="s">
        <v>43</v>
      </c>
      <c r="D54" s="27" t="s">
        <v>178</v>
      </c>
      <c r="E54" s="27">
        <v>970.8</v>
      </c>
      <c r="F54" s="27" t="s">
        <v>179</v>
      </c>
      <c r="G54" s="43">
        <f>5644585.61/1000</f>
        <v>5644.58561</v>
      </c>
      <c r="H54" s="175" t="s">
        <v>2330</v>
      </c>
      <c r="I54" s="27" t="s">
        <v>2331</v>
      </c>
      <c r="J54" s="27" t="s">
        <v>42</v>
      </c>
      <c r="K54" s="27" t="s">
        <v>555</v>
      </c>
      <c r="L54" s="201"/>
      <c r="M54" s="202"/>
      <c r="N54" s="202"/>
      <c r="O54" s="202"/>
      <c r="P54" s="201"/>
    </row>
    <row r="55" spans="1:16" s="17" customFormat="1" ht="140.25">
      <c r="A55" s="42">
        <v>2200050</v>
      </c>
      <c r="B55" s="27" t="s">
        <v>46</v>
      </c>
      <c r="C55" s="27" t="s">
        <v>43</v>
      </c>
      <c r="D55" s="27" t="s">
        <v>180</v>
      </c>
      <c r="E55" s="27">
        <v>2835.9</v>
      </c>
      <c r="F55" s="27" t="s">
        <v>1693</v>
      </c>
      <c r="G55" s="43">
        <f>16670261.97/1000</f>
        <v>16670.26197</v>
      </c>
      <c r="H55" s="175" t="s">
        <v>2332</v>
      </c>
      <c r="I55" s="35" t="s">
        <v>2278</v>
      </c>
      <c r="J55" s="27" t="s">
        <v>42</v>
      </c>
      <c r="K55" s="27" t="s">
        <v>555</v>
      </c>
      <c r="L55" s="201"/>
      <c r="M55" s="202"/>
      <c r="N55" s="202"/>
      <c r="O55" s="209"/>
      <c r="P55" s="201"/>
    </row>
    <row r="56" spans="1:16" s="17" customFormat="1" ht="153">
      <c r="A56" s="42">
        <v>2200051</v>
      </c>
      <c r="B56" s="27" t="s">
        <v>11</v>
      </c>
      <c r="C56" s="27" t="s">
        <v>43</v>
      </c>
      <c r="D56" s="27" t="s">
        <v>181</v>
      </c>
      <c r="E56" s="27">
        <v>116</v>
      </c>
      <c r="F56" s="27" t="s">
        <v>182</v>
      </c>
      <c r="G56" s="43">
        <f>2912282.08/1000</f>
        <v>2912.28208</v>
      </c>
      <c r="H56" s="175" t="s">
        <v>2334</v>
      </c>
      <c r="I56" s="27" t="s">
        <v>2333</v>
      </c>
      <c r="J56" s="27" t="s">
        <v>42</v>
      </c>
      <c r="K56" s="27" t="s">
        <v>555</v>
      </c>
      <c r="L56" s="201"/>
      <c r="M56" s="202"/>
      <c r="N56" s="202"/>
      <c r="O56" s="209"/>
      <c r="P56" s="201"/>
    </row>
    <row r="57" spans="1:16" s="17" customFormat="1" ht="153">
      <c r="A57" s="42">
        <v>2200052</v>
      </c>
      <c r="B57" s="27" t="s">
        <v>44</v>
      </c>
      <c r="C57" s="27" t="s">
        <v>43</v>
      </c>
      <c r="D57" s="27" t="s">
        <v>183</v>
      </c>
      <c r="E57" s="27">
        <v>141.8</v>
      </c>
      <c r="F57" s="27" t="s">
        <v>184</v>
      </c>
      <c r="G57" s="43">
        <f>421194.94/1000</f>
        <v>421.19494</v>
      </c>
      <c r="H57" s="175" t="s">
        <v>2335</v>
      </c>
      <c r="I57" s="27" t="s">
        <v>2336</v>
      </c>
      <c r="J57" s="27" t="s">
        <v>42</v>
      </c>
      <c r="K57" s="27" t="s">
        <v>555</v>
      </c>
      <c r="L57" s="201"/>
      <c r="M57" s="202"/>
      <c r="N57" s="202"/>
      <c r="O57" s="209"/>
      <c r="P57" s="201"/>
    </row>
    <row r="58" spans="1:16" s="17" customFormat="1" ht="102" customHeight="1">
      <c r="A58" s="42">
        <v>2200053</v>
      </c>
      <c r="B58" s="27" t="s">
        <v>556</v>
      </c>
      <c r="C58" s="27" t="s">
        <v>43</v>
      </c>
      <c r="D58" s="27" t="s">
        <v>185</v>
      </c>
      <c r="E58" s="27">
        <v>50.9</v>
      </c>
      <c r="F58" s="27" t="s">
        <v>186</v>
      </c>
      <c r="G58" s="43">
        <f>314361.55/1000</f>
        <v>314.36154999999997</v>
      </c>
      <c r="H58" s="175" t="s">
        <v>2337</v>
      </c>
      <c r="I58" s="35" t="s">
        <v>2278</v>
      </c>
      <c r="J58" s="27" t="s">
        <v>42</v>
      </c>
      <c r="K58" s="27" t="s">
        <v>555</v>
      </c>
      <c r="L58" s="201"/>
      <c r="M58" s="202"/>
      <c r="N58" s="202"/>
      <c r="O58" s="209"/>
      <c r="P58" s="201"/>
    </row>
    <row r="59" spans="1:16" s="17" customFormat="1" ht="153">
      <c r="A59" s="42">
        <v>2200054</v>
      </c>
      <c r="B59" s="27" t="s">
        <v>187</v>
      </c>
      <c r="C59" s="27" t="s">
        <v>59</v>
      </c>
      <c r="D59" s="27" t="s">
        <v>1131</v>
      </c>
      <c r="E59" s="27">
        <v>350.9</v>
      </c>
      <c r="F59" s="27" t="s">
        <v>1694</v>
      </c>
      <c r="G59" s="43">
        <f>6798698.03/1000</f>
        <v>6798.6980300000005</v>
      </c>
      <c r="H59" s="175" t="s">
        <v>2338</v>
      </c>
      <c r="I59" s="27" t="s">
        <v>2339</v>
      </c>
      <c r="J59" s="27" t="s">
        <v>42</v>
      </c>
      <c r="K59" s="27" t="s">
        <v>557</v>
      </c>
      <c r="L59" s="201"/>
      <c r="M59" s="202"/>
      <c r="N59" s="202"/>
      <c r="O59" s="209"/>
      <c r="P59" s="201"/>
    </row>
    <row r="60" spans="1:16" s="17" customFormat="1" ht="178.5">
      <c r="A60" s="42">
        <v>2200060</v>
      </c>
      <c r="B60" s="27" t="s">
        <v>101</v>
      </c>
      <c r="C60" s="27" t="s">
        <v>1163</v>
      </c>
      <c r="D60" s="52" t="s">
        <v>1164</v>
      </c>
      <c r="E60" s="50">
        <v>269.4</v>
      </c>
      <c r="F60" s="27" t="s">
        <v>191</v>
      </c>
      <c r="G60" s="43">
        <f>2083703.93/1000</f>
        <v>2083.70393</v>
      </c>
      <c r="H60" s="27" t="s">
        <v>1465</v>
      </c>
      <c r="I60" s="35" t="s">
        <v>2340</v>
      </c>
      <c r="J60" s="27" t="s">
        <v>42</v>
      </c>
      <c r="K60" s="27" t="s">
        <v>557</v>
      </c>
      <c r="L60" s="201"/>
      <c r="M60" s="202"/>
      <c r="N60" s="202"/>
      <c r="O60" s="209"/>
      <c r="P60" s="201"/>
    </row>
    <row r="61" spans="1:16" s="17" customFormat="1" ht="178.5">
      <c r="A61" s="42">
        <v>2200061</v>
      </c>
      <c r="B61" s="27" t="s">
        <v>1165</v>
      </c>
      <c r="C61" s="27" t="s">
        <v>1163</v>
      </c>
      <c r="D61" s="52" t="s">
        <v>1167</v>
      </c>
      <c r="E61" s="50">
        <v>193.9</v>
      </c>
      <c r="F61" s="27" t="s">
        <v>192</v>
      </c>
      <c r="G61" s="43">
        <f>1183188.43/1000</f>
        <v>1183.18843</v>
      </c>
      <c r="H61" s="27" t="s">
        <v>1466</v>
      </c>
      <c r="I61" s="35" t="s">
        <v>2340</v>
      </c>
      <c r="J61" s="27" t="s">
        <v>42</v>
      </c>
      <c r="K61" s="27" t="s">
        <v>557</v>
      </c>
      <c r="L61" s="201"/>
      <c r="M61" s="202"/>
      <c r="N61" s="202"/>
      <c r="O61" s="209"/>
      <c r="P61" s="201"/>
    </row>
    <row r="62" spans="1:16" s="17" customFormat="1" ht="178.5">
      <c r="A62" s="42">
        <v>2200062</v>
      </c>
      <c r="B62" s="27" t="s">
        <v>1166</v>
      </c>
      <c r="C62" s="27" t="s">
        <v>1163</v>
      </c>
      <c r="D62" s="52" t="s">
        <v>1168</v>
      </c>
      <c r="E62" s="50">
        <v>398.5</v>
      </c>
      <c r="F62" s="27" t="s">
        <v>193</v>
      </c>
      <c r="G62" s="43">
        <f>2117355.5/1000</f>
        <v>2117.3555</v>
      </c>
      <c r="H62" s="27" t="s">
        <v>1468</v>
      </c>
      <c r="I62" s="35" t="s">
        <v>2340</v>
      </c>
      <c r="J62" s="27" t="s">
        <v>42</v>
      </c>
      <c r="K62" s="27" t="s">
        <v>557</v>
      </c>
      <c r="L62" s="201"/>
      <c r="M62" s="202"/>
      <c r="N62" s="202"/>
      <c r="O62" s="202"/>
      <c r="P62" s="201"/>
    </row>
    <row r="63" spans="1:18" s="17" customFormat="1" ht="178.5">
      <c r="A63" s="42">
        <v>2200063</v>
      </c>
      <c r="B63" s="27" t="s">
        <v>1169</v>
      </c>
      <c r="C63" s="27" t="s">
        <v>1163</v>
      </c>
      <c r="D63" s="52" t="s">
        <v>1170</v>
      </c>
      <c r="E63" s="50">
        <v>365.9</v>
      </c>
      <c r="F63" s="27" t="s">
        <v>881</v>
      </c>
      <c r="G63" s="43">
        <f>1522465.99/1000</f>
        <v>1522.46599</v>
      </c>
      <c r="H63" s="27" t="s">
        <v>1467</v>
      </c>
      <c r="I63" s="35" t="s">
        <v>2340</v>
      </c>
      <c r="J63" s="27" t="s">
        <v>42</v>
      </c>
      <c r="K63" s="27" t="s">
        <v>557</v>
      </c>
      <c r="L63" s="201"/>
      <c r="M63" s="202"/>
      <c r="N63" s="202"/>
      <c r="O63" s="202"/>
      <c r="P63" s="201"/>
      <c r="R63" s="210"/>
    </row>
    <row r="64" spans="1:16" s="39" customFormat="1" ht="153">
      <c r="A64" s="42">
        <v>2200064</v>
      </c>
      <c r="B64" s="27" t="s">
        <v>380</v>
      </c>
      <c r="C64" s="27" t="s">
        <v>384</v>
      </c>
      <c r="D64" s="27" t="s">
        <v>385</v>
      </c>
      <c r="E64" s="27">
        <v>1205</v>
      </c>
      <c r="F64" s="27" t="s">
        <v>1695</v>
      </c>
      <c r="G64" s="43">
        <f>8013744.05/1000</f>
        <v>8013.74405</v>
      </c>
      <c r="H64" s="175" t="s">
        <v>2402</v>
      </c>
      <c r="I64" s="27" t="s">
        <v>2401</v>
      </c>
      <c r="J64" s="27" t="s">
        <v>42</v>
      </c>
      <c r="K64" s="27" t="s">
        <v>567</v>
      </c>
      <c r="L64" s="48"/>
      <c r="M64" s="49"/>
      <c r="N64" s="49"/>
      <c r="O64" s="49"/>
      <c r="P64" s="48"/>
    </row>
    <row r="65" spans="1:16" s="39" customFormat="1" ht="153">
      <c r="A65" s="42">
        <v>2200065</v>
      </c>
      <c r="B65" s="27" t="s">
        <v>273</v>
      </c>
      <c r="C65" s="27" t="s">
        <v>386</v>
      </c>
      <c r="D65" s="27" t="s">
        <v>387</v>
      </c>
      <c r="E65" s="27">
        <v>40.1</v>
      </c>
      <c r="F65" s="27" t="s">
        <v>1696</v>
      </c>
      <c r="G65" s="43">
        <f>221680.82/1000</f>
        <v>221.68082</v>
      </c>
      <c r="H65" s="175" t="s">
        <v>2404</v>
      </c>
      <c r="I65" s="27" t="s">
        <v>2403</v>
      </c>
      <c r="J65" s="27" t="s">
        <v>42</v>
      </c>
      <c r="K65" s="27" t="s">
        <v>567</v>
      </c>
      <c r="L65" s="48"/>
      <c r="M65" s="49"/>
      <c r="N65" s="49"/>
      <c r="O65" s="49"/>
      <c r="P65" s="48"/>
    </row>
    <row r="66" spans="1:16" s="39" customFormat="1" ht="114.75">
      <c r="A66" s="42">
        <v>2200066</v>
      </c>
      <c r="B66" s="27" t="s">
        <v>93</v>
      </c>
      <c r="C66" s="27" t="s">
        <v>110</v>
      </c>
      <c r="D66" s="27" t="s">
        <v>216</v>
      </c>
      <c r="E66" s="27">
        <v>299.7</v>
      </c>
      <c r="F66" s="27" t="s">
        <v>1697</v>
      </c>
      <c r="G66" s="43">
        <f>5550950.94/1000</f>
        <v>5550.950940000001</v>
      </c>
      <c r="H66" s="175" t="s">
        <v>2406</v>
      </c>
      <c r="I66" s="27" t="s">
        <v>2405</v>
      </c>
      <c r="J66" s="27" t="s">
        <v>42</v>
      </c>
      <c r="K66" s="27" t="s">
        <v>568</v>
      </c>
      <c r="L66" s="48"/>
      <c r="M66" s="49"/>
      <c r="N66" s="49"/>
      <c r="O66" s="49"/>
      <c r="P66" s="48"/>
    </row>
    <row r="67" spans="1:16" s="39" customFormat="1" ht="153">
      <c r="A67" s="42">
        <v>2200067</v>
      </c>
      <c r="B67" s="27" t="s">
        <v>1452</v>
      </c>
      <c r="C67" s="27" t="s">
        <v>47</v>
      </c>
      <c r="D67" s="27" t="s">
        <v>377</v>
      </c>
      <c r="E67" s="50">
        <v>5810.1</v>
      </c>
      <c r="F67" s="27" t="s">
        <v>1698</v>
      </c>
      <c r="G67" s="43">
        <f>121243021/1000</f>
        <v>121243.021</v>
      </c>
      <c r="H67" s="175" t="s">
        <v>2407</v>
      </c>
      <c r="I67" s="27" t="s">
        <v>2408</v>
      </c>
      <c r="J67" s="27" t="s">
        <v>45</v>
      </c>
      <c r="K67" s="27" t="s">
        <v>378</v>
      </c>
      <c r="L67" s="48"/>
      <c r="M67" s="49"/>
      <c r="N67" s="49"/>
      <c r="O67" s="61"/>
      <c r="P67" s="48"/>
    </row>
    <row r="68" spans="1:16" s="17" customFormat="1" ht="153">
      <c r="A68" s="42">
        <v>2200068</v>
      </c>
      <c r="B68" s="27" t="s">
        <v>1452</v>
      </c>
      <c r="C68" s="27" t="s">
        <v>47</v>
      </c>
      <c r="D68" s="27" t="s">
        <v>379</v>
      </c>
      <c r="E68" s="50">
        <v>641.9</v>
      </c>
      <c r="F68" s="27" t="s">
        <v>1699</v>
      </c>
      <c r="G68" s="43">
        <f>6631062/1000</f>
        <v>6631.062</v>
      </c>
      <c r="H68" s="175" t="s">
        <v>2395</v>
      </c>
      <c r="I68" s="27" t="s">
        <v>2396</v>
      </c>
      <c r="J68" s="27" t="s">
        <v>45</v>
      </c>
      <c r="K68" s="27" t="s">
        <v>378</v>
      </c>
      <c r="L68" s="201"/>
      <c r="M68" s="202"/>
      <c r="N68" s="202"/>
      <c r="O68" s="202"/>
      <c r="P68" s="201"/>
    </row>
    <row r="69" spans="1:16" s="39" customFormat="1" ht="153">
      <c r="A69" s="42">
        <v>2200069</v>
      </c>
      <c r="B69" s="27" t="s">
        <v>1539</v>
      </c>
      <c r="C69" s="27" t="s">
        <v>381</v>
      </c>
      <c r="D69" s="27" t="s">
        <v>382</v>
      </c>
      <c r="E69" s="27">
        <v>80.2</v>
      </c>
      <c r="F69" s="27" t="s">
        <v>1700</v>
      </c>
      <c r="G69" s="43">
        <f>436034.57/1000</f>
        <v>436.03457000000003</v>
      </c>
      <c r="H69" s="175" t="s">
        <v>2398</v>
      </c>
      <c r="I69" s="27" t="s">
        <v>2397</v>
      </c>
      <c r="J69" s="27" t="s">
        <v>45</v>
      </c>
      <c r="K69" s="27" t="s">
        <v>378</v>
      </c>
      <c r="L69" s="48"/>
      <c r="M69" s="49"/>
      <c r="N69" s="49"/>
      <c r="O69" s="49"/>
      <c r="P69" s="48"/>
    </row>
    <row r="70" spans="1:16" s="39" customFormat="1" ht="153">
      <c r="A70" s="42">
        <v>2200070</v>
      </c>
      <c r="B70" s="27" t="s">
        <v>46</v>
      </c>
      <c r="C70" s="27" t="s">
        <v>54</v>
      </c>
      <c r="D70" s="27" t="s">
        <v>205</v>
      </c>
      <c r="E70" s="27">
        <v>1400.3</v>
      </c>
      <c r="F70" s="27" t="s">
        <v>206</v>
      </c>
      <c r="G70" s="43">
        <f>8159640.52/1000</f>
        <v>8159.64052</v>
      </c>
      <c r="H70" s="200" t="s">
        <v>2399</v>
      </c>
      <c r="I70" s="27" t="s">
        <v>2400</v>
      </c>
      <c r="J70" s="27" t="s">
        <v>45</v>
      </c>
      <c r="K70" s="27" t="s">
        <v>563</v>
      </c>
      <c r="L70" s="48"/>
      <c r="M70" s="49"/>
      <c r="N70" s="49"/>
      <c r="O70" s="49"/>
      <c r="P70" s="48"/>
    </row>
    <row r="71" spans="1:16" s="17" customFormat="1" ht="65.25" customHeight="1">
      <c r="A71" s="42">
        <v>2200071</v>
      </c>
      <c r="B71" s="27" t="s">
        <v>52</v>
      </c>
      <c r="C71" s="27" t="s">
        <v>54</v>
      </c>
      <c r="D71" s="27"/>
      <c r="E71" s="27">
        <v>79</v>
      </c>
      <c r="F71" s="27" t="s">
        <v>207</v>
      </c>
      <c r="G71" s="27"/>
      <c r="H71" s="27"/>
      <c r="I71" s="27"/>
      <c r="J71" s="27" t="s">
        <v>45</v>
      </c>
      <c r="K71" s="27" t="s">
        <v>563</v>
      </c>
      <c r="L71" s="201"/>
      <c r="M71" s="202"/>
      <c r="N71" s="202"/>
      <c r="O71" s="202"/>
      <c r="P71" s="201"/>
    </row>
    <row r="72" spans="1:16" s="17" customFormat="1" ht="153">
      <c r="A72" s="42">
        <v>2200072</v>
      </c>
      <c r="B72" s="27" t="s">
        <v>46</v>
      </c>
      <c r="C72" s="27" t="s">
        <v>1023</v>
      </c>
      <c r="D72" s="27" t="s">
        <v>212</v>
      </c>
      <c r="E72" s="50">
        <v>398.3</v>
      </c>
      <c r="F72" s="27" t="s">
        <v>213</v>
      </c>
      <c r="G72" s="43">
        <f>1332601.05/1000</f>
        <v>1332.60105</v>
      </c>
      <c r="H72" s="200" t="s">
        <v>2394</v>
      </c>
      <c r="I72" s="27" t="s">
        <v>2393</v>
      </c>
      <c r="J72" s="27" t="s">
        <v>45</v>
      </c>
      <c r="K72" s="27" t="s">
        <v>566</v>
      </c>
      <c r="L72" s="201"/>
      <c r="M72" s="202"/>
      <c r="N72" s="202"/>
      <c r="O72" s="202"/>
      <c r="P72" s="201"/>
    </row>
    <row r="73" spans="1:16" s="17" customFormat="1" ht="65.25" customHeight="1">
      <c r="A73" s="42">
        <v>2200073</v>
      </c>
      <c r="B73" s="27" t="s">
        <v>52</v>
      </c>
      <c r="C73" s="27" t="s">
        <v>100</v>
      </c>
      <c r="D73" s="27"/>
      <c r="E73" s="50"/>
      <c r="F73" s="27" t="s">
        <v>193</v>
      </c>
      <c r="G73" s="27"/>
      <c r="H73" s="27"/>
      <c r="I73" s="27"/>
      <c r="J73" s="27" t="s">
        <v>45</v>
      </c>
      <c r="K73" s="27" t="s">
        <v>566</v>
      </c>
      <c r="L73" s="201"/>
      <c r="M73" s="202"/>
      <c r="N73" s="202"/>
      <c r="O73" s="202"/>
      <c r="P73" s="201"/>
    </row>
    <row r="74" spans="1:16" s="17" customFormat="1" ht="65.25" customHeight="1">
      <c r="A74" s="42">
        <v>2200074</v>
      </c>
      <c r="B74" s="27" t="s">
        <v>101</v>
      </c>
      <c r="C74" s="27" t="s">
        <v>100</v>
      </c>
      <c r="D74" s="27"/>
      <c r="E74" s="50">
        <v>360</v>
      </c>
      <c r="F74" s="27" t="s">
        <v>1258</v>
      </c>
      <c r="G74" s="27"/>
      <c r="H74" s="27"/>
      <c r="I74" s="27"/>
      <c r="J74" s="27" t="s">
        <v>45</v>
      </c>
      <c r="K74" s="27" t="s">
        <v>566</v>
      </c>
      <c r="L74" s="201"/>
      <c r="M74" s="202"/>
      <c r="N74" s="202"/>
      <c r="O74" s="202"/>
      <c r="P74" s="201"/>
    </row>
    <row r="75" spans="1:16" s="17" customFormat="1" ht="153">
      <c r="A75" s="42">
        <v>2200075</v>
      </c>
      <c r="B75" s="27" t="s">
        <v>46</v>
      </c>
      <c r="C75" s="27" t="s">
        <v>100</v>
      </c>
      <c r="D75" s="27" t="s">
        <v>214</v>
      </c>
      <c r="E75" s="50">
        <v>1287.4</v>
      </c>
      <c r="F75" s="27" t="s">
        <v>215</v>
      </c>
      <c r="G75" s="43">
        <f>7495179.14/1000</f>
        <v>7495.179139999999</v>
      </c>
      <c r="H75" s="16" t="s">
        <v>2391</v>
      </c>
      <c r="I75" s="27" t="s">
        <v>2392</v>
      </c>
      <c r="J75" s="27" t="s">
        <v>45</v>
      </c>
      <c r="K75" s="27" t="s">
        <v>566</v>
      </c>
      <c r="L75" s="201"/>
      <c r="M75" s="202"/>
      <c r="N75" s="202"/>
      <c r="O75" s="202"/>
      <c r="P75" s="201"/>
    </row>
    <row r="76" spans="1:16" s="17" customFormat="1" ht="165.75">
      <c r="A76" s="42">
        <v>2200078</v>
      </c>
      <c r="B76" s="27" t="s">
        <v>38</v>
      </c>
      <c r="C76" s="27" t="s">
        <v>272</v>
      </c>
      <c r="D76" s="27" t="s">
        <v>274</v>
      </c>
      <c r="E76" s="43">
        <v>1086.6</v>
      </c>
      <c r="F76" s="27" t="s">
        <v>913</v>
      </c>
      <c r="G76" s="43">
        <f>6319339.62/1000</f>
        <v>6319.33962</v>
      </c>
      <c r="H76" s="175" t="s">
        <v>2380</v>
      </c>
      <c r="I76" s="27" t="s">
        <v>2381</v>
      </c>
      <c r="J76" s="27" t="s">
        <v>45</v>
      </c>
      <c r="K76" s="27" t="s">
        <v>552</v>
      </c>
      <c r="L76" s="201"/>
      <c r="M76" s="202"/>
      <c r="N76" s="202"/>
      <c r="O76" s="202"/>
      <c r="P76" s="201"/>
    </row>
    <row r="77" spans="1:16" s="17" customFormat="1" ht="140.25">
      <c r="A77" s="42">
        <v>2200079</v>
      </c>
      <c r="B77" s="27" t="s">
        <v>61</v>
      </c>
      <c r="C77" s="27" t="s">
        <v>1014</v>
      </c>
      <c r="D77" s="27" t="s">
        <v>1015</v>
      </c>
      <c r="E77" s="43">
        <v>172</v>
      </c>
      <c r="F77" s="27" t="s">
        <v>376</v>
      </c>
      <c r="G77" s="43">
        <f>3736603.68/1000</f>
        <v>3736.60368</v>
      </c>
      <c r="H77" s="175" t="s">
        <v>2382</v>
      </c>
      <c r="I77" s="35" t="s">
        <v>2278</v>
      </c>
      <c r="J77" s="27" t="s">
        <v>45</v>
      </c>
      <c r="K77" s="27" t="s">
        <v>1132</v>
      </c>
      <c r="L77" s="201"/>
      <c r="M77" s="202"/>
      <c r="N77" s="202"/>
      <c r="O77" s="202"/>
      <c r="P77" s="201"/>
    </row>
    <row r="78" spans="1:16" s="39" customFormat="1" ht="140.25">
      <c r="A78" s="42">
        <v>2200080</v>
      </c>
      <c r="B78" s="27" t="s">
        <v>61</v>
      </c>
      <c r="C78" s="27" t="s">
        <v>1016</v>
      </c>
      <c r="D78" s="27" t="s">
        <v>1017</v>
      </c>
      <c r="E78" s="43">
        <v>171.7</v>
      </c>
      <c r="F78" s="27" t="s">
        <v>1018</v>
      </c>
      <c r="G78" s="43">
        <f>1420374.51/1000</f>
        <v>1420.37451</v>
      </c>
      <c r="H78" s="175" t="s">
        <v>2383</v>
      </c>
      <c r="I78" s="35" t="s">
        <v>2278</v>
      </c>
      <c r="J78" s="27" t="s">
        <v>45</v>
      </c>
      <c r="K78" s="27" t="s">
        <v>1132</v>
      </c>
      <c r="L78" s="48"/>
      <c r="M78" s="49"/>
      <c r="N78" s="49"/>
      <c r="O78" s="49"/>
      <c r="P78" s="48"/>
    </row>
    <row r="79" spans="1:16" s="39" customFormat="1" ht="140.25">
      <c r="A79" s="42">
        <v>2200081</v>
      </c>
      <c r="B79" s="27" t="s">
        <v>111</v>
      </c>
      <c r="C79" s="27" t="s">
        <v>1019</v>
      </c>
      <c r="D79" s="27" t="s">
        <v>1020</v>
      </c>
      <c r="E79" s="43">
        <v>34.7</v>
      </c>
      <c r="F79" s="27" t="s">
        <v>177</v>
      </c>
      <c r="G79" s="43">
        <f>306512.39/1000</f>
        <v>306.51239000000004</v>
      </c>
      <c r="H79" s="175" t="s">
        <v>2384</v>
      </c>
      <c r="I79" s="35" t="s">
        <v>2278</v>
      </c>
      <c r="J79" s="27" t="s">
        <v>45</v>
      </c>
      <c r="K79" s="27" t="s">
        <v>1132</v>
      </c>
      <c r="L79" s="48"/>
      <c r="M79" s="49"/>
      <c r="N79" s="49"/>
      <c r="O79" s="49"/>
      <c r="P79" s="48"/>
    </row>
    <row r="80" spans="1:16" s="39" customFormat="1" ht="242.25">
      <c r="A80" s="42">
        <v>2200082</v>
      </c>
      <c r="B80" s="27" t="s">
        <v>273</v>
      </c>
      <c r="C80" s="27" t="s">
        <v>452</v>
      </c>
      <c r="D80" s="27" t="s">
        <v>453</v>
      </c>
      <c r="E80" s="43">
        <v>65.5</v>
      </c>
      <c r="F80" s="27" t="s">
        <v>454</v>
      </c>
      <c r="G80" s="43">
        <f>362097.1/1000</f>
        <v>362.09709999999995</v>
      </c>
      <c r="H80" s="175" t="s">
        <v>2386</v>
      </c>
      <c r="I80" s="179" t="s">
        <v>2385</v>
      </c>
      <c r="J80" s="27" t="s">
        <v>45</v>
      </c>
      <c r="K80" s="27" t="s">
        <v>1133</v>
      </c>
      <c r="L80" s="48"/>
      <c r="M80" s="49"/>
      <c r="N80" s="49"/>
      <c r="O80" s="49"/>
      <c r="P80" s="48"/>
    </row>
    <row r="81" spans="1:16" s="17" customFormat="1" ht="153">
      <c r="A81" s="42">
        <v>2200083</v>
      </c>
      <c r="B81" s="27" t="s">
        <v>38</v>
      </c>
      <c r="C81" s="27" t="s">
        <v>39</v>
      </c>
      <c r="D81" s="27" t="s">
        <v>1021</v>
      </c>
      <c r="E81" s="27">
        <v>2643.4</v>
      </c>
      <c r="F81" s="27" t="s">
        <v>835</v>
      </c>
      <c r="G81" s="43">
        <f>30025666.88/1000</f>
        <v>30025.66688</v>
      </c>
      <c r="H81" s="175" t="s">
        <v>2388</v>
      </c>
      <c r="I81" s="27" t="s">
        <v>2387</v>
      </c>
      <c r="J81" s="27" t="s">
        <v>45</v>
      </c>
      <c r="K81" s="27" t="s">
        <v>553</v>
      </c>
      <c r="L81" s="201"/>
      <c r="M81" s="202"/>
      <c r="N81" s="202"/>
      <c r="O81" s="202"/>
      <c r="P81" s="201"/>
    </row>
    <row r="82" spans="1:16" s="17" customFormat="1" ht="153">
      <c r="A82" s="42">
        <v>2200084</v>
      </c>
      <c r="B82" s="27" t="s">
        <v>41</v>
      </c>
      <c r="C82" s="27" t="s">
        <v>40</v>
      </c>
      <c r="D82" s="27" t="s">
        <v>1022</v>
      </c>
      <c r="E82" s="27">
        <v>170.1</v>
      </c>
      <c r="F82" s="27" t="s">
        <v>836</v>
      </c>
      <c r="G82" s="43">
        <f>2686901.3/1000</f>
        <v>2686.9013</v>
      </c>
      <c r="H82" s="175" t="s">
        <v>2389</v>
      </c>
      <c r="I82" s="27" t="s">
        <v>2390</v>
      </c>
      <c r="J82" s="27" t="s">
        <v>45</v>
      </c>
      <c r="K82" s="27" t="s">
        <v>553</v>
      </c>
      <c r="L82" s="201"/>
      <c r="M82" s="202"/>
      <c r="N82" s="202"/>
      <c r="O82" s="209"/>
      <c r="P82" s="201"/>
    </row>
    <row r="83" spans="1:16" s="17" customFormat="1" ht="51">
      <c r="A83" s="42">
        <v>2200085</v>
      </c>
      <c r="B83" s="27" t="s">
        <v>52</v>
      </c>
      <c r="C83" s="27" t="s">
        <v>554</v>
      </c>
      <c r="D83" s="27"/>
      <c r="E83" s="27"/>
      <c r="F83" s="27" t="s">
        <v>914</v>
      </c>
      <c r="G83" s="27"/>
      <c r="H83" s="31"/>
      <c r="I83" s="27"/>
      <c r="J83" s="27" t="s">
        <v>45</v>
      </c>
      <c r="K83" s="27" t="s">
        <v>553</v>
      </c>
      <c r="L83" s="201"/>
      <c r="M83" s="202"/>
      <c r="N83" s="202"/>
      <c r="O83" s="209"/>
      <c r="P83" s="201"/>
    </row>
    <row r="84" spans="1:16" s="17" customFormat="1" ht="153">
      <c r="A84" s="42">
        <v>2200086</v>
      </c>
      <c r="B84" s="27" t="s">
        <v>93</v>
      </c>
      <c r="C84" s="27" t="s">
        <v>62</v>
      </c>
      <c r="D84" s="27" t="s">
        <v>222</v>
      </c>
      <c r="E84" s="27">
        <v>889.5</v>
      </c>
      <c r="F84" s="27" t="s">
        <v>223</v>
      </c>
      <c r="G84" s="43">
        <f>7569529/1000</f>
        <v>7569.529</v>
      </c>
      <c r="H84" s="175" t="s">
        <v>2376</v>
      </c>
      <c r="I84" s="16" t="s">
        <v>2377</v>
      </c>
      <c r="J84" s="27" t="s">
        <v>221</v>
      </c>
      <c r="K84" s="27" t="s">
        <v>224</v>
      </c>
      <c r="L84" s="201"/>
      <c r="M84" s="202"/>
      <c r="N84" s="202"/>
      <c r="O84" s="209"/>
      <c r="P84" s="201"/>
    </row>
    <row r="85" spans="1:16" s="17" customFormat="1" ht="267.75">
      <c r="A85" s="42">
        <v>2200087</v>
      </c>
      <c r="B85" s="27" t="s">
        <v>455</v>
      </c>
      <c r="C85" s="27" t="s">
        <v>173</v>
      </c>
      <c r="D85" s="27" t="s">
        <v>174</v>
      </c>
      <c r="E85" s="27">
        <v>680.4</v>
      </c>
      <c r="F85" s="27" t="s">
        <v>1701</v>
      </c>
      <c r="G85" s="43">
        <f>5286904/1000</f>
        <v>5286.904</v>
      </c>
      <c r="H85" s="175" t="s">
        <v>2378</v>
      </c>
      <c r="I85" s="16" t="s">
        <v>2379</v>
      </c>
      <c r="J85" s="27" t="s">
        <v>221</v>
      </c>
      <c r="K85" s="27" t="s">
        <v>456</v>
      </c>
      <c r="L85" s="201"/>
      <c r="M85" s="202"/>
      <c r="N85" s="202"/>
      <c r="O85" s="209"/>
      <c r="P85" s="201"/>
    </row>
    <row r="86" spans="1:16" s="17" customFormat="1" ht="53.25" customHeight="1">
      <c r="A86" s="42">
        <v>2200088</v>
      </c>
      <c r="B86" s="27" t="s">
        <v>60</v>
      </c>
      <c r="C86" s="27" t="s">
        <v>62</v>
      </c>
      <c r="D86" s="27"/>
      <c r="E86" s="27">
        <v>53.6</v>
      </c>
      <c r="F86" s="27" t="s">
        <v>1190</v>
      </c>
      <c r="G86" s="27"/>
      <c r="H86" s="27"/>
      <c r="I86" s="27"/>
      <c r="J86" s="27" t="s">
        <v>221</v>
      </c>
      <c r="K86" s="27" t="s">
        <v>225</v>
      </c>
      <c r="L86" s="201"/>
      <c r="M86" s="202"/>
      <c r="N86" s="202"/>
      <c r="O86" s="209"/>
      <c r="P86" s="201"/>
    </row>
    <row r="87" spans="1:16" s="17" customFormat="1" ht="57" customHeight="1">
      <c r="A87" s="42">
        <v>2200089</v>
      </c>
      <c r="B87" s="27" t="s">
        <v>60</v>
      </c>
      <c r="C87" s="27" t="s">
        <v>62</v>
      </c>
      <c r="D87" s="27"/>
      <c r="E87" s="27">
        <v>53.6</v>
      </c>
      <c r="F87" s="27" t="s">
        <v>1191</v>
      </c>
      <c r="G87" s="27"/>
      <c r="H87" s="27"/>
      <c r="I87" s="27"/>
      <c r="J87" s="27" t="s">
        <v>221</v>
      </c>
      <c r="K87" s="27" t="s">
        <v>225</v>
      </c>
      <c r="L87" s="201"/>
      <c r="M87" s="202"/>
      <c r="N87" s="202"/>
      <c r="O87" s="209"/>
      <c r="P87" s="201"/>
    </row>
    <row r="88" spans="1:16" s="17" customFormat="1" ht="153">
      <c r="A88" s="42">
        <v>2200090</v>
      </c>
      <c r="B88" s="27" t="s">
        <v>227</v>
      </c>
      <c r="C88" s="27" t="s">
        <v>228</v>
      </c>
      <c r="D88" s="27" t="s">
        <v>229</v>
      </c>
      <c r="E88" s="27">
        <v>1044.9</v>
      </c>
      <c r="F88" s="27" t="s">
        <v>383</v>
      </c>
      <c r="G88" s="43">
        <f>24422721.57/1000</f>
        <v>24422.72157</v>
      </c>
      <c r="H88" s="175" t="s">
        <v>2373</v>
      </c>
      <c r="I88" s="27" t="s">
        <v>2372</v>
      </c>
      <c r="J88" s="27" t="s">
        <v>226</v>
      </c>
      <c r="K88" s="27" t="s">
        <v>230</v>
      </c>
      <c r="L88" s="201"/>
      <c r="M88" s="202"/>
      <c r="N88" s="202"/>
      <c r="O88" s="209"/>
      <c r="P88" s="201"/>
    </row>
    <row r="89" spans="1:16" s="17" customFormat="1" ht="127.5">
      <c r="A89" s="42">
        <v>2200091</v>
      </c>
      <c r="B89" s="27" t="s">
        <v>231</v>
      </c>
      <c r="C89" s="27" t="s">
        <v>232</v>
      </c>
      <c r="D89" s="27" t="s">
        <v>233</v>
      </c>
      <c r="E89" s="27">
        <v>513.5</v>
      </c>
      <c r="F89" s="27" t="s">
        <v>1702</v>
      </c>
      <c r="G89" s="43">
        <f>6317627.56/1000</f>
        <v>6317.62756</v>
      </c>
      <c r="H89" s="16" t="s">
        <v>2375</v>
      </c>
      <c r="I89" s="27" t="s">
        <v>2374</v>
      </c>
      <c r="J89" s="27" t="s">
        <v>226</v>
      </c>
      <c r="K89" s="27" t="s">
        <v>234</v>
      </c>
      <c r="L89" s="201"/>
      <c r="M89" s="202"/>
      <c r="N89" s="202"/>
      <c r="O89" s="209"/>
      <c r="P89" s="201"/>
    </row>
    <row r="90" spans="1:16" s="17" customFormat="1" ht="153">
      <c r="A90" s="42">
        <v>2200092</v>
      </c>
      <c r="B90" s="27" t="s">
        <v>60</v>
      </c>
      <c r="C90" s="27" t="s">
        <v>228</v>
      </c>
      <c r="D90" s="27" t="s">
        <v>235</v>
      </c>
      <c r="E90" s="27">
        <v>31.1</v>
      </c>
      <c r="F90" s="27" t="s">
        <v>1703</v>
      </c>
      <c r="G90" s="43">
        <f>137862.12/1000</f>
        <v>137.86212</v>
      </c>
      <c r="H90" s="175" t="s">
        <v>2369</v>
      </c>
      <c r="I90" s="27" t="s">
        <v>2368</v>
      </c>
      <c r="J90" s="27" t="s">
        <v>226</v>
      </c>
      <c r="K90" s="27" t="s">
        <v>230</v>
      </c>
      <c r="L90" s="201"/>
      <c r="M90" s="202"/>
      <c r="N90" s="202"/>
      <c r="O90" s="209"/>
      <c r="P90" s="201"/>
    </row>
    <row r="91" spans="1:16" s="17" customFormat="1" ht="87" customHeight="1">
      <c r="A91" s="42">
        <v>2200093</v>
      </c>
      <c r="B91" s="27" t="s">
        <v>87</v>
      </c>
      <c r="C91" s="27" t="s">
        <v>88</v>
      </c>
      <c r="D91" s="27" t="s">
        <v>967</v>
      </c>
      <c r="E91" s="43">
        <v>877.3</v>
      </c>
      <c r="F91" s="27" t="s">
        <v>1704</v>
      </c>
      <c r="G91" s="43">
        <f>16353165.57/1000</f>
        <v>16353.165570000001</v>
      </c>
      <c r="H91" s="16" t="s">
        <v>2370</v>
      </c>
      <c r="I91" s="27" t="s">
        <v>194</v>
      </c>
      <c r="J91" s="27" t="s">
        <v>2099</v>
      </c>
      <c r="K91" s="27" t="s">
        <v>195</v>
      </c>
      <c r="L91" s="201"/>
      <c r="M91" s="202"/>
      <c r="N91" s="202"/>
      <c r="O91" s="202"/>
      <c r="P91" s="201"/>
    </row>
    <row r="92" spans="1:16" s="17" customFormat="1" ht="63.75" customHeight="1">
      <c r="A92" s="42">
        <v>2200094</v>
      </c>
      <c r="B92" s="27" t="s">
        <v>1211</v>
      </c>
      <c r="C92" s="27" t="s">
        <v>89</v>
      </c>
      <c r="D92" s="27" t="s">
        <v>196</v>
      </c>
      <c r="E92" s="27">
        <v>765.2</v>
      </c>
      <c r="F92" s="27" t="s">
        <v>1705</v>
      </c>
      <c r="G92" s="43">
        <f>12987583.75/1000</f>
        <v>12987.58375</v>
      </c>
      <c r="H92" s="16" t="s">
        <v>2371</v>
      </c>
      <c r="I92" s="27" t="s">
        <v>197</v>
      </c>
      <c r="J92" s="27" t="s">
        <v>559</v>
      </c>
      <c r="K92" s="27" t="s">
        <v>560</v>
      </c>
      <c r="L92" s="201"/>
      <c r="M92" s="202"/>
      <c r="N92" s="202"/>
      <c r="O92" s="202"/>
      <c r="P92" s="201"/>
    </row>
    <row r="93" spans="1:16" s="17" customFormat="1" ht="65.25" customHeight="1">
      <c r="A93" s="42">
        <v>2200095</v>
      </c>
      <c r="B93" s="27" t="s">
        <v>90</v>
      </c>
      <c r="C93" s="27" t="s">
        <v>91</v>
      </c>
      <c r="D93" s="27"/>
      <c r="E93" s="27">
        <v>249.5</v>
      </c>
      <c r="F93" s="27" t="s">
        <v>1210</v>
      </c>
      <c r="G93" s="27"/>
      <c r="H93" s="27"/>
      <c r="I93" s="27"/>
      <c r="J93" s="27" t="s">
        <v>559</v>
      </c>
      <c r="K93" s="27" t="s">
        <v>569</v>
      </c>
      <c r="L93" s="201"/>
      <c r="M93" s="202"/>
      <c r="N93" s="202"/>
      <c r="O93" s="202" t="s">
        <v>450</v>
      </c>
      <c r="P93" s="201"/>
    </row>
    <row r="94" spans="1:16" s="17" customFormat="1" ht="191.25">
      <c r="A94" s="42">
        <v>2200096</v>
      </c>
      <c r="B94" s="27" t="s">
        <v>1213</v>
      </c>
      <c r="C94" s="27" t="s">
        <v>1174</v>
      </c>
      <c r="D94" s="27" t="s">
        <v>1214</v>
      </c>
      <c r="E94" s="27">
        <v>713.6</v>
      </c>
      <c r="F94" s="27" t="s">
        <v>1215</v>
      </c>
      <c r="G94" s="43">
        <f>5855938.31/1000</f>
        <v>5855.93831</v>
      </c>
      <c r="H94" s="16" t="s">
        <v>2366</v>
      </c>
      <c r="I94" s="35" t="s">
        <v>2367</v>
      </c>
      <c r="J94" s="27" t="s">
        <v>559</v>
      </c>
      <c r="K94" s="27" t="s">
        <v>1470</v>
      </c>
      <c r="L94" s="201"/>
      <c r="M94" s="202"/>
      <c r="N94" s="202"/>
      <c r="O94" s="202"/>
      <c r="P94" s="201"/>
    </row>
    <row r="95" spans="1:16" s="17" customFormat="1" ht="87.75" customHeight="1">
      <c r="A95" s="42">
        <v>2200097</v>
      </c>
      <c r="B95" s="27" t="s">
        <v>46</v>
      </c>
      <c r="C95" s="27" t="s">
        <v>124</v>
      </c>
      <c r="D95" s="27"/>
      <c r="E95" s="27">
        <v>2200</v>
      </c>
      <c r="F95" s="27" t="s">
        <v>198</v>
      </c>
      <c r="G95" s="27"/>
      <c r="H95" s="27"/>
      <c r="I95" s="27"/>
      <c r="J95" s="27" t="s">
        <v>48</v>
      </c>
      <c r="K95" s="27" t="s">
        <v>199</v>
      </c>
      <c r="L95" s="201"/>
      <c r="M95" s="202"/>
      <c r="N95" s="202"/>
      <c r="O95" s="202"/>
      <c r="P95" s="201"/>
    </row>
    <row r="96" spans="1:16" s="17" customFormat="1" ht="140.25">
      <c r="A96" s="42">
        <v>2200098</v>
      </c>
      <c r="B96" s="27" t="s">
        <v>1171</v>
      </c>
      <c r="C96" s="27" t="s">
        <v>1143</v>
      </c>
      <c r="D96" s="27" t="s">
        <v>1144</v>
      </c>
      <c r="E96" s="27">
        <v>746</v>
      </c>
      <c r="F96" s="27" t="s">
        <v>1706</v>
      </c>
      <c r="G96" s="43">
        <f>8023374.09/1000</f>
        <v>8023.37409</v>
      </c>
      <c r="H96" s="175" t="s">
        <v>2365</v>
      </c>
      <c r="I96" s="35" t="s">
        <v>2278</v>
      </c>
      <c r="J96" s="27" t="s">
        <v>48</v>
      </c>
      <c r="K96" s="27" t="s">
        <v>1142</v>
      </c>
      <c r="L96" s="201"/>
      <c r="M96" s="202"/>
      <c r="N96" s="202"/>
      <c r="O96" s="209"/>
      <c r="P96" s="201"/>
    </row>
    <row r="97" spans="1:16" s="17" customFormat="1" ht="140.25">
      <c r="A97" s="42">
        <v>2200099</v>
      </c>
      <c r="B97" s="27" t="s">
        <v>46</v>
      </c>
      <c r="C97" s="27" t="s">
        <v>1141</v>
      </c>
      <c r="D97" s="27" t="s">
        <v>1145</v>
      </c>
      <c r="E97" s="27" t="s">
        <v>867</v>
      </c>
      <c r="F97" s="27" t="s">
        <v>200</v>
      </c>
      <c r="G97" s="43">
        <f>3336786.08/1000</f>
        <v>3336.78608</v>
      </c>
      <c r="H97" s="175" t="s">
        <v>2362</v>
      </c>
      <c r="I97" s="35" t="s">
        <v>2278</v>
      </c>
      <c r="J97" s="27" t="s">
        <v>48</v>
      </c>
      <c r="K97" s="27" t="s">
        <v>1142</v>
      </c>
      <c r="L97" s="201"/>
      <c r="M97" s="202"/>
      <c r="N97" s="202"/>
      <c r="O97" s="202"/>
      <c r="P97" s="201"/>
    </row>
    <row r="98" spans="1:16" s="17" customFormat="1" ht="65.25" customHeight="1">
      <c r="A98" s="42">
        <v>2200100</v>
      </c>
      <c r="B98" s="27" t="s">
        <v>868</v>
      </c>
      <c r="C98" s="27" t="s">
        <v>49</v>
      </c>
      <c r="D98" s="27" t="s">
        <v>1146</v>
      </c>
      <c r="E98" s="27" t="s">
        <v>869</v>
      </c>
      <c r="F98" s="27" t="s">
        <v>201</v>
      </c>
      <c r="G98" s="43">
        <f>414807/1000</f>
        <v>414.807</v>
      </c>
      <c r="H98" s="175" t="s">
        <v>2363</v>
      </c>
      <c r="I98" s="35" t="s">
        <v>2364</v>
      </c>
      <c r="J98" s="27" t="s">
        <v>48</v>
      </c>
      <c r="K98" s="27" t="s">
        <v>1142</v>
      </c>
      <c r="L98" s="201"/>
      <c r="M98" s="202"/>
      <c r="N98" s="202"/>
      <c r="O98" s="202"/>
      <c r="P98" s="201"/>
    </row>
    <row r="99" spans="1:16" s="17" customFormat="1" ht="65.25" customHeight="1">
      <c r="A99" s="42">
        <v>2200101</v>
      </c>
      <c r="B99" s="27" t="s">
        <v>50</v>
      </c>
      <c r="C99" s="27" t="s">
        <v>49</v>
      </c>
      <c r="D99" s="27"/>
      <c r="E99" s="27"/>
      <c r="F99" s="27" t="s">
        <v>202</v>
      </c>
      <c r="G99" s="27"/>
      <c r="H99" s="27"/>
      <c r="I99" s="27"/>
      <c r="J99" s="27" t="s">
        <v>48</v>
      </c>
      <c r="K99" s="27" t="s">
        <v>1142</v>
      </c>
      <c r="L99" s="201"/>
      <c r="M99" s="202"/>
      <c r="N99" s="202"/>
      <c r="O99" s="202"/>
      <c r="P99" s="201"/>
    </row>
    <row r="100" spans="1:16" s="17" customFormat="1" ht="140.25">
      <c r="A100" s="42">
        <v>2200102</v>
      </c>
      <c r="B100" s="27" t="s">
        <v>51</v>
      </c>
      <c r="C100" s="27" t="s">
        <v>49</v>
      </c>
      <c r="D100" s="27" t="s">
        <v>1147</v>
      </c>
      <c r="E100" s="27" t="s">
        <v>870</v>
      </c>
      <c r="F100" s="27" t="s">
        <v>203</v>
      </c>
      <c r="G100" s="43">
        <f>261490.54/1000</f>
        <v>261.49054</v>
      </c>
      <c r="H100" s="175" t="s">
        <v>2361</v>
      </c>
      <c r="I100" s="35" t="s">
        <v>2278</v>
      </c>
      <c r="J100" s="27" t="s">
        <v>48</v>
      </c>
      <c r="K100" s="27" t="s">
        <v>1142</v>
      </c>
      <c r="L100" s="201"/>
      <c r="M100" s="202"/>
      <c r="N100" s="202"/>
      <c r="O100" s="202"/>
      <c r="P100" s="201"/>
    </row>
    <row r="101" spans="1:16" s="17" customFormat="1" ht="65.25" customHeight="1">
      <c r="A101" s="42">
        <v>2200103</v>
      </c>
      <c r="B101" s="27" t="s">
        <v>52</v>
      </c>
      <c r="C101" s="27" t="s">
        <v>125</v>
      </c>
      <c r="D101" s="27"/>
      <c r="E101" s="27">
        <v>80.6</v>
      </c>
      <c r="F101" s="27" t="s">
        <v>561</v>
      </c>
      <c r="G101" s="27"/>
      <c r="H101" s="27"/>
      <c r="I101" s="27"/>
      <c r="J101" s="27" t="s">
        <v>48</v>
      </c>
      <c r="K101" s="27" t="s">
        <v>294</v>
      </c>
      <c r="L101" s="201"/>
      <c r="M101" s="202"/>
      <c r="N101" s="202"/>
      <c r="O101" s="202"/>
      <c r="P101" s="201"/>
    </row>
    <row r="102" spans="1:16" s="17" customFormat="1" ht="153">
      <c r="A102" s="42">
        <v>2200104</v>
      </c>
      <c r="B102" s="27" t="s">
        <v>61</v>
      </c>
      <c r="C102" s="27" t="s">
        <v>53</v>
      </c>
      <c r="D102" s="27" t="s">
        <v>1134</v>
      </c>
      <c r="E102" s="27">
        <v>281.9</v>
      </c>
      <c r="F102" s="27" t="s">
        <v>204</v>
      </c>
      <c r="G102" s="43">
        <f>2331995.2/1000</f>
        <v>2331.9952000000003</v>
      </c>
      <c r="H102" s="175" t="s">
        <v>2360</v>
      </c>
      <c r="I102" s="27" t="s">
        <v>2359</v>
      </c>
      <c r="J102" s="27" t="s">
        <v>48</v>
      </c>
      <c r="K102" s="27" t="s">
        <v>562</v>
      </c>
      <c r="L102" s="201"/>
      <c r="M102" s="202"/>
      <c r="N102" s="202"/>
      <c r="O102" s="202"/>
      <c r="P102" s="201"/>
    </row>
    <row r="103" spans="1:16" s="17" customFormat="1" ht="54.75" customHeight="1">
      <c r="A103" s="42">
        <v>2200105</v>
      </c>
      <c r="B103" s="27" t="s">
        <v>11</v>
      </c>
      <c r="C103" s="27" t="s">
        <v>2358</v>
      </c>
      <c r="D103" s="27"/>
      <c r="E103" s="27"/>
      <c r="F103" s="27" t="s">
        <v>1425</v>
      </c>
      <c r="G103" s="27"/>
      <c r="H103" s="31"/>
      <c r="I103" s="27"/>
      <c r="J103" s="27" t="s">
        <v>48</v>
      </c>
      <c r="K103" s="27" t="s">
        <v>241</v>
      </c>
      <c r="L103" s="201"/>
      <c r="M103" s="202"/>
      <c r="N103" s="202"/>
      <c r="O103" s="202"/>
      <c r="P103" s="201"/>
    </row>
    <row r="104" spans="1:16" s="17" customFormat="1" ht="65.25" customHeight="1">
      <c r="A104" s="42">
        <v>2200106</v>
      </c>
      <c r="B104" s="27" t="s">
        <v>94</v>
      </c>
      <c r="C104" s="27" t="s">
        <v>95</v>
      </c>
      <c r="D104" s="27" t="s">
        <v>1135</v>
      </c>
      <c r="E104" s="27">
        <v>3254.5</v>
      </c>
      <c r="F104" s="27" t="s">
        <v>1707</v>
      </c>
      <c r="G104" s="43">
        <f>37675544.09/1000</f>
        <v>37675.54409</v>
      </c>
      <c r="H104" s="16" t="s">
        <v>2355</v>
      </c>
      <c r="I104" s="27" t="s">
        <v>208</v>
      </c>
      <c r="J104" s="27" t="s">
        <v>98</v>
      </c>
      <c r="K104" s="27" t="s">
        <v>209</v>
      </c>
      <c r="L104" s="201"/>
      <c r="M104" s="202"/>
      <c r="N104" s="202"/>
      <c r="O104" s="202"/>
      <c r="P104" s="201"/>
    </row>
    <row r="105" spans="1:16" s="17" customFormat="1" ht="65.25" customHeight="1">
      <c r="A105" s="42">
        <v>2200107</v>
      </c>
      <c r="B105" s="27" t="s">
        <v>1256</v>
      </c>
      <c r="C105" s="27" t="s">
        <v>95</v>
      </c>
      <c r="D105" s="27" t="s">
        <v>1485</v>
      </c>
      <c r="E105" s="27">
        <v>86.6</v>
      </c>
      <c r="F105" s="27" t="s">
        <v>1708</v>
      </c>
      <c r="G105" s="43">
        <f>642509.69/1000</f>
        <v>642.50969</v>
      </c>
      <c r="H105" s="16" t="s">
        <v>2356</v>
      </c>
      <c r="I105" s="27" t="s">
        <v>210</v>
      </c>
      <c r="J105" s="27" t="s">
        <v>98</v>
      </c>
      <c r="K105" s="27" t="s">
        <v>209</v>
      </c>
      <c r="L105" s="201"/>
      <c r="M105" s="202"/>
      <c r="N105" s="202"/>
      <c r="O105" s="202"/>
      <c r="P105" s="201"/>
    </row>
    <row r="106" spans="1:16" s="17" customFormat="1" ht="140.25">
      <c r="A106" s="42">
        <v>2200108</v>
      </c>
      <c r="B106" s="27" t="s">
        <v>61</v>
      </c>
      <c r="C106" s="27" t="s">
        <v>96</v>
      </c>
      <c r="D106" s="27" t="s">
        <v>564</v>
      </c>
      <c r="E106" s="27">
        <v>300.2</v>
      </c>
      <c r="F106" s="27" t="s">
        <v>980</v>
      </c>
      <c r="G106" s="43">
        <f>6521676.89/1000</f>
        <v>6521.67689</v>
      </c>
      <c r="H106" s="16" t="s">
        <v>2357</v>
      </c>
      <c r="I106" s="35" t="s">
        <v>2278</v>
      </c>
      <c r="J106" s="27" t="s">
        <v>98</v>
      </c>
      <c r="K106" s="27" t="s">
        <v>982</v>
      </c>
      <c r="L106" s="201"/>
      <c r="M106" s="202"/>
      <c r="N106" s="202"/>
      <c r="O106" s="202"/>
      <c r="P106" s="201"/>
    </row>
    <row r="107" spans="1:16" s="17" customFormat="1" ht="140.25">
      <c r="A107" s="42">
        <v>2200109</v>
      </c>
      <c r="B107" s="27" t="s">
        <v>111</v>
      </c>
      <c r="C107" s="27" t="s">
        <v>96</v>
      </c>
      <c r="D107" s="27" t="s">
        <v>565</v>
      </c>
      <c r="E107" s="27">
        <v>143.8</v>
      </c>
      <c r="F107" s="27" t="s">
        <v>211</v>
      </c>
      <c r="G107" s="43">
        <f>2117747.55/1000</f>
        <v>2117.7475499999996</v>
      </c>
      <c r="H107" s="16" t="s">
        <v>2354</v>
      </c>
      <c r="I107" s="35" t="s">
        <v>2278</v>
      </c>
      <c r="J107" s="27" t="s">
        <v>98</v>
      </c>
      <c r="K107" s="27" t="s">
        <v>981</v>
      </c>
      <c r="L107" s="201"/>
      <c r="M107" s="202"/>
      <c r="N107" s="202"/>
      <c r="O107" s="202"/>
      <c r="P107" s="201"/>
    </row>
    <row r="108" spans="1:16" s="17" customFormat="1" ht="114.75">
      <c r="A108" s="42">
        <v>2200110</v>
      </c>
      <c r="B108" s="27" t="s">
        <v>52</v>
      </c>
      <c r="C108" s="27" t="s">
        <v>998</v>
      </c>
      <c r="D108" s="27" t="s">
        <v>999</v>
      </c>
      <c r="E108" s="27">
        <v>61.7</v>
      </c>
      <c r="F108" s="27" t="s">
        <v>1000</v>
      </c>
      <c r="G108" s="43">
        <f>380645.19/1000</f>
        <v>380.64519</v>
      </c>
      <c r="H108" s="175" t="s">
        <v>2353</v>
      </c>
      <c r="I108" s="35" t="s">
        <v>2352</v>
      </c>
      <c r="J108" s="27" t="s">
        <v>98</v>
      </c>
      <c r="K108" s="27" t="s">
        <v>1001</v>
      </c>
      <c r="L108" s="201"/>
      <c r="M108" s="202"/>
      <c r="N108" s="202"/>
      <c r="O108" s="202"/>
      <c r="P108" s="201"/>
    </row>
    <row r="109" spans="1:16" s="17" customFormat="1" ht="153">
      <c r="A109" s="42">
        <v>2200111</v>
      </c>
      <c r="B109" s="27" t="s">
        <v>1452</v>
      </c>
      <c r="C109" s="27" t="s">
        <v>1305</v>
      </c>
      <c r="D109" s="27" t="s">
        <v>218</v>
      </c>
      <c r="E109" s="27">
        <v>2335.4</v>
      </c>
      <c r="F109" s="27" t="s">
        <v>1709</v>
      </c>
      <c r="G109" s="43">
        <f>21328969.98/1000</f>
        <v>21328.96998</v>
      </c>
      <c r="H109" s="175" t="s">
        <v>2351</v>
      </c>
      <c r="I109" s="27" t="s">
        <v>2350</v>
      </c>
      <c r="J109" s="27" t="s">
        <v>55</v>
      </c>
      <c r="K109" s="27" t="s">
        <v>570</v>
      </c>
      <c r="L109" s="201"/>
      <c r="M109" s="202"/>
      <c r="N109" s="202"/>
      <c r="O109" s="202"/>
      <c r="P109" s="201"/>
    </row>
    <row r="110" spans="1:16" s="17" customFormat="1" ht="140.25">
      <c r="A110" s="42">
        <v>2200112</v>
      </c>
      <c r="B110" s="27" t="s">
        <v>35</v>
      </c>
      <c r="C110" s="27" t="s">
        <v>571</v>
      </c>
      <c r="D110" s="27" t="s">
        <v>572</v>
      </c>
      <c r="E110" s="27">
        <v>73.6</v>
      </c>
      <c r="F110" s="27" t="s">
        <v>1710</v>
      </c>
      <c r="G110" s="43">
        <f>516349.63/1000</f>
        <v>516.34963</v>
      </c>
      <c r="H110" s="175" t="s">
        <v>2349</v>
      </c>
      <c r="I110" s="35" t="s">
        <v>2278</v>
      </c>
      <c r="J110" s="27" t="s">
        <v>55</v>
      </c>
      <c r="K110" s="27" t="s">
        <v>573</v>
      </c>
      <c r="L110" s="201"/>
      <c r="M110" s="202"/>
      <c r="N110" s="202"/>
      <c r="O110" s="202"/>
      <c r="P110" s="201"/>
    </row>
    <row r="111" spans="1:16" s="17" customFormat="1" ht="153">
      <c r="A111" s="42">
        <v>2200113</v>
      </c>
      <c r="B111" s="27" t="s">
        <v>38</v>
      </c>
      <c r="C111" s="27" t="s">
        <v>56</v>
      </c>
      <c r="D111" s="27" t="s">
        <v>1136</v>
      </c>
      <c r="E111" s="27">
        <v>2105.9</v>
      </c>
      <c r="F111" s="27" t="s">
        <v>1711</v>
      </c>
      <c r="G111" s="43">
        <f>23920349.51/1000</f>
        <v>23920.34951</v>
      </c>
      <c r="H111" s="175" t="s">
        <v>2348</v>
      </c>
      <c r="I111" s="27" t="s">
        <v>2347</v>
      </c>
      <c r="J111" s="27" t="s">
        <v>55</v>
      </c>
      <c r="K111" s="27" t="s">
        <v>219</v>
      </c>
      <c r="L111" s="201"/>
      <c r="M111" s="202"/>
      <c r="N111" s="202"/>
      <c r="O111" s="202"/>
      <c r="P111" s="201"/>
    </row>
    <row r="112" spans="1:16" s="17" customFormat="1" ht="140.25">
      <c r="A112" s="42">
        <v>2200114</v>
      </c>
      <c r="B112" s="27" t="s">
        <v>41</v>
      </c>
      <c r="C112" s="27" t="s">
        <v>457</v>
      </c>
      <c r="D112" s="27" t="s">
        <v>458</v>
      </c>
      <c r="E112" s="27">
        <v>271.7</v>
      </c>
      <c r="F112" s="27" t="s">
        <v>837</v>
      </c>
      <c r="G112" s="43">
        <f>4228146.49/1000</f>
        <v>4228.14649</v>
      </c>
      <c r="H112" s="175" t="s">
        <v>2346</v>
      </c>
      <c r="I112" s="35" t="s">
        <v>2278</v>
      </c>
      <c r="J112" s="27" t="s">
        <v>55</v>
      </c>
      <c r="K112" s="27" t="s">
        <v>459</v>
      </c>
      <c r="L112" s="201"/>
      <c r="M112" s="202"/>
      <c r="N112" s="202"/>
      <c r="O112" s="202"/>
      <c r="P112" s="201"/>
    </row>
    <row r="113" spans="1:16" s="17" customFormat="1" ht="153">
      <c r="A113" s="42">
        <v>2200115</v>
      </c>
      <c r="B113" s="27" t="s">
        <v>35</v>
      </c>
      <c r="C113" s="27" t="s">
        <v>57</v>
      </c>
      <c r="D113" s="27" t="s">
        <v>1137</v>
      </c>
      <c r="E113" s="27">
        <v>50.7</v>
      </c>
      <c r="F113" s="27" t="s">
        <v>1306</v>
      </c>
      <c r="G113" s="43">
        <f>393543.03/1000</f>
        <v>393.54303000000004</v>
      </c>
      <c r="H113" s="175" t="s">
        <v>2345</v>
      </c>
      <c r="I113" s="27" t="s">
        <v>2344</v>
      </c>
      <c r="J113" s="27" t="s">
        <v>55</v>
      </c>
      <c r="K113" s="27" t="s">
        <v>217</v>
      </c>
      <c r="L113" s="201"/>
      <c r="M113" s="202"/>
      <c r="N113" s="202"/>
      <c r="O113" s="202"/>
      <c r="P113" s="201"/>
    </row>
    <row r="114" spans="1:16" s="17" customFormat="1" ht="204">
      <c r="A114" s="42">
        <v>2200117</v>
      </c>
      <c r="B114" s="27" t="s">
        <v>1311</v>
      </c>
      <c r="C114" s="27" t="s">
        <v>1312</v>
      </c>
      <c r="D114" s="27" t="s">
        <v>1313</v>
      </c>
      <c r="E114" s="27">
        <v>5273</v>
      </c>
      <c r="F114" s="27" t="s">
        <v>1712</v>
      </c>
      <c r="G114" s="43">
        <f>70806268.6/1000</f>
        <v>70806.2686</v>
      </c>
      <c r="H114" s="27" t="s">
        <v>1461</v>
      </c>
      <c r="I114" s="27" t="s">
        <v>2343</v>
      </c>
      <c r="J114" s="27" t="s">
        <v>1314</v>
      </c>
      <c r="K114" s="27" t="s">
        <v>1455</v>
      </c>
      <c r="L114" s="201"/>
      <c r="M114" s="202"/>
      <c r="N114" s="202"/>
      <c r="O114" s="202"/>
      <c r="P114" s="201"/>
    </row>
    <row r="115" spans="1:16" s="17" customFormat="1" ht="204">
      <c r="A115" s="42">
        <v>2200118</v>
      </c>
      <c r="B115" s="27" t="s">
        <v>52</v>
      </c>
      <c r="C115" s="27" t="s">
        <v>1312</v>
      </c>
      <c r="D115" s="27" t="s">
        <v>1315</v>
      </c>
      <c r="E115" s="27">
        <v>52</v>
      </c>
      <c r="F115" s="27" t="s">
        <v>1713</v>
      </c>
      <c r="G115" s="43">
        <f>398676.12/1000</f>
        <v>398.67611999999997</v>
      </c>
      <c r="H115" s="27" t="s">
        <v>1459</v>
      </c>
      <c r="I115" s="27" t="s">
        <v>2343</v>
      </c>
      <c r="J115" s="27" t="s">
        <v>1314</v>
      </c>
      <c r="K115" s="27" t="s">
        <v>1455</v>
      </c>
      <c r="L115" s="201"/>
      <c r="M115" s="202"/>
      <c r="N115" s="202"/>
      <c r="O115" s="202"/>
      <c r="P115" s="201"/>
    </row>
    <row r="116" spans="1:16" s="17" customFormat="1" ht="204">
      <c r="A116" s="42">
        <v>2200119</v>
      </c>
      <c r="B116" s="27" t="s">
        <v>1316</v>
      </c>
      <c r="C116" s="27" t="s">
        <v>1312</v>
      </c>
      <c r="D116" s="27" t="s">
        <v>1317</v>
      </c>
      <c r="E116" s="27">
        <v>8.5</v>
      </c>
      <c r="F116" s="27" t="s">
        <v>1714</v>
      </c>
      <c r="G116" s="43">
        <f>33874.2/1000</f>
        <v>33.874199999999995</v>
      </c>
      <c r="H116" s="27" t="s">
        <v>1454</v>
      </c>
      <c r="I116" s="27" t="s">
        <v>2343</v>
      </c>
      <c r="J116" s="27" t="s">
        <v>1314</v>
      </c>
      <c r="K116" s="27" t="s">
        <v>1455</v>
      </c>
      <c r="L116" s="201"/>
      <c r="M116" s="202"/>
      <c r="N116" s="202"/>
      <c r="O116" s="202"/>
      <c r="P116" s="201"/>
    </row>
    <row r="117" spans="1:16" s="17" customFormat="1" ht="204">
      <c r="A117" s="42">
        <v>2200120</v>
      </c>
      <c r="B117" s="27" t="s">
        <v>1318</v>
      </c>
      <c r="C117" s="27" t="s">
        <v>1312</v>
      </c>
      <c r="D117" s="27" t="s">
        <v>1319</v>
      </c>
      <c r="E117" s="27">
        <v>47</v>
      </c>
      <c r="F117" s="27" t="s">
        <v>1715</v>
      </c>
      <c r="G117" s="43">
        <f>292794.49/1000</f>
        <v>292.79449</v>
      </c>
      <c r="H117" s="27" t="s">
        <v>1462</v>
      </c>
      <c r="I117" s="27" t="s">
        <v>2343</v>
      </c>
      <c r="J117" s="27" t="s">
        <v>1314</v>
      </c>
      <c r="K117" s="27" t="s">
        <v>1455</v>
      </c>
      <c r="L117" s="201"/>
      <c r="M117" s="202"/>
      <c r="N117" s="202"/>
      <c r="O117" s="202"/>
      <c r="P117" s="201"/>
    </row>
    <row r="118" spans="1:16" s="17" customFormat="1" ht="204">
      <c r="A118" s="42">
        <v>2200121</v>
      </c>
      <c r="B118" s="27" t="s">
        <v>1320</v>
      </c>
      <c r="C118" s="27" t="s">
        <v>1312</v>
      </c>
      <c r="D118" s="27" t="s">
        <v>1321</v>
      </c>
      <c r="E118" s="27">
        <v>67.6</v>
      </c>
      <c r="F118" s="27" t="s">
        <v>1716</v>
      </c>
      <c r="G118" s="43">
        <f>306749.2/1000</f>
        <v>306.74920000000003</v>
      </c>
      <c r="H118" s="27" t="s">
        <v>1464</v>
      </c>
      <c r="I118" s="27" t="s">
        <v>2343</v>
      </c>
      <c r="J118" s="27" t="s">
        <v>1314</v>
      </c>
      <c r="K118" s="27" t="s">
        <v>1455</v>
      </c>
      <c r="L118" s="201"/>
      <c r="M118" s="202"/>
      <c r="N118" s="202"/>
      <c r="O118" s="202"/>
      <c r="P118" s="201"/>
    </row>
    <row r="119" spans="1:16" s="17" customFormat="1" ht="63.75">
      <c r="A119" s="42">
        <v>2200152</v>
      </c>
      <c r="B119" s="27" t="s">
        <v>36</v>
      </c>
      <c r="C119" s="27" t="s">
        <v>721</v>
      </c>
      <c r="D119" s="27" t="s">
        <v>725</v>
      </c>
      <c r="E119" s="27">
        <v>8.6</v>
      </c>
      <c r="F119" s="28" t="s">
        <v>1428</v>
      </c>
      <c r="G119" s="27" t="s">
        <v>1172</v>
      </c>
      <c r="H119" s="31">
        <v>42901</v>
      </c>
      <c r="I119" s="27" t="s">
        <v>690</v>
      </c>
      <c r="J119" s="27" t="s">
        <v>959</v>
      </c>
      <c r="K119" s="27" t="s">
        <v>1116</v>
      </c>
      <c r="L119" s="201"/>
      <c r="M119" s="202"/>
      <c r="N119" s="202"/>
      <c r="O119" s="202"/>
      <c r="P119" s="201"/>
    </row>
    <row r="120" spans="1:16" s="17" customFormat="1" ht="63.75">
      <c r="A120" s="42">
        <v>2200157</v>
      </c>
      <c r="B120" s="27" t="s">
        <v>1048</v>
      </c>
      <c r="C120" s="27" t="s">
        <v>738</v>
      </c>
      <c r="D120" s="27" t="s">
        <v>739</v>
      </c>
      <c r="E120" s="27">
        <v>20</v>
      </c>
      <c r="F120" s="28" t="s">
        <v>740</v>
      </c>
      <c r="G120" s="43">
        <f>277892/1000</f>
        <v>277.892</v>
      </c>
      <c r="H120" s="31">
        <v>42901</v>
      </c>
      <c r="I120" s="27" t="s">
        <v>690</v>
      </c>
      <c r="J120" s="27" t="s">
        <v>959</v>
      </c>
      <c r="K120" s="27" t="s">
        <v>1116</v>
      </c>
      <c r="L120" s="201"/>
      <c r="M120" s="202"/>
      <c r="N120" s="202"/>
      <c r="O120" s="202"/>
      <c r="P120" s="201"/>
    </row>
    <row r="121" spans="1:16" s="17" customFormat="1" ht="140.25">
      <c r="A121" s="42">
        <v>2200166</v>
      </c>
      <c r="B121" s="27" t="s">
        <v>36</v>
      </c>
      <c r="C121" s="27" t="s">
        <v>1046</v>
      </c>
      <c r="D121" s="27" t="s">
        <v>1047</v>
      </c>
      <c r="E121" s="27">
        <v>10</v>
      </c>
      <c r="F121" s="28" t="s">
        <v>1432</v>
      </c>
      <c r="G121" s="43">
        <f>175510.95/1000</f>
        <v>175.51095</v>
      </c>
      <c r="H121" s="31"/>
      <c r="I121" s="35" t="s">
        <v>2278</v>
      </c>
      <c r="J121" s="27" t="s">
        <v>959</v>
      </c>
      <c r="K121" s="27" t="s">
        <v>1116</v>
      </c>
      <c r="L121" s="201"/>
      <c r="M121" s="202"/>
      <c r="N121" s="202"/>
      <c r="O121" s="202"/>
      <c r="P121" s="201"/>
    </row>
    <row r="122" spans="1:16" s="17" customFormat="1" ht="114.75">
      <c r="A122" s="42">
        <v>2200190</v>
      </c>
      <c r="B122" s="27" t="s">
        <v>36</v>
      </c>
      <c r="C122" s="27" t="s">
        <v>2433</v>
      </c>
      <c r="D122" s="27" t="s">
        <v>2432</v>
      </c>
      <c r="E122" s="27">
        <v>7</v>
      </c>
      <c r="F122" s="50" t="s">
        <v>881</v>
      </c>
      <c r="G122" s="43">
        <f>204762.77/1000</f>
        <v>204.76277</v>
      </c>
      <c r="H122" s="27" t="s">
        <v>2434</v>
      </c>
      <c r="I122" s="27"/>
      <c r="J122" s="27" t="s">
        <v>42</v>
      </c>
      <c r="K122" s="27" t="s">
        <v>579</v>
      </c>
      <c r="L122" s="201"/>
      <c r="M122" s="202"/>
      <c r="N122" s="202"/>
      <c r="O122" s="202"/>
      <c r="P122" s="201"/>
    </row>
    <row r="123" spans="1:17" s="17" customFormat="1" ht="140.25">
      <c r="A123" s="42">
        <v>2200997</v>
      </c>
      <c r="B123" s="27" t="s">
        <v>1860</v>
      </c>
      <c r="C123" s="27" t="s">
        <v>1861</v>
      </c>
      <c r="D123" s="27" t="s">
        <v>1862</v>
      </c>
      <c r="E123" s="43">
        <v>30.05</v>
      </c>
      <c r="F123" s="27" t="s">
        <v>1863</v>
      </c>
      <c r="G123" s="43">
        <f>283392.58/1000</f>
        <v>283.39258</v>
      </c>
      <c r="H123" s="27" t="s">
        <v>1864</v>
      </c>
      <c r="I123" s="27" t="s">
        <v>1865</v>
      </c>
      <c r="J123" s="31" t="s">
        <v>13</v>
      </c>
      <c r="K123" s="27" t="s">
        <v>120</v>
      </c>
      <c r="L123" s="227"/>
      <c r="M123" s="212"/>
      <c r="N123" s="227"/>
      <c r="O123" s="213"/>
      <c r="P123" s="213"/>
      <c r="Q123" s="212"/>
    </row>
    <row r="124" spans="1:17" s="17" customFormat="1" ht="89.25">
      <c r="A124" s="42">
        <v>2200998</v>
      </c>
      <c r="B124" s="27" t="s">
        <v>1855</v>
      </c>
      <c r="C124" s="27" t="s">
        <v>1856</v>
      </c>
      <c r="D124" s="27" t="s">
        <v>1857</v>
      </c>
      <c r="E124" s="27">
        <v>107.1</v>
      </c>
      <c r="F124" s="27" t="s">
        <v>1858</v>
      </c>
      <c r="G124" s="43">
        <f>830446.42/1000</f>
        <v>830.44642</v>
      </c>
      <c r="H124" s="27" t="s">
        <v>1859</v>
      </c>
      <c r="I124" s="27"/>
      <c r="J124" s="31" t="s">
        <v>13</v>
      </c>
      <c r="K124" s="27"/>
      <c r="L124" s="212"/>
      <c r="M124" s="212"/>
      <c r="N124" s="227"/>
      <c r="O124" s="213"/>
      <c r="P124" s="213"/>
      <c r="Q124" s="212"/>
    </row>
    <row r="125" spans="1:17" s="17" customFormat="1" ht="89.25">
      <c r="A125" s="42">
        <v>2201000</v>
      </c>
      <c r="B125" s="27" t="s">
        <v>1870</v>
      </c>
      <c r="C125" s="27" t="s">
        <v>1856</v>
      </c>
      <c r="D125" s="27" t="s">
        <v>1871</v>
      </c>
      <c r="E125" s="27">
        <v>35.3</v>
      </c>
      <c r="F125" s="27"/>
      <c r="G125" s="43">
        <f>236578.85/1000</f>
        <v>236.57885000000002</v>
      </c>
      <c r="H125" s="27" t="s">
        <v>1872</v>
      </c>
      <c r="I125" s="43"/>
      <c r="J125" s="31" t="s">
        <v>13</v>
      </c>
      <c r="K125" s="27"/>
      <c r="L125" s="212"/>
      <c r="M125" s="212"/>
      <c r="N125" s="227"/>
      <c r="O125" s="213"/>
      <c r="P125" s="213"/>
      <c r="Q125" s="212"/>
    </row>
    <row r="126" spans="1:17" s="207" customFormat="1" ht="63.75">
      <c r="A126" s="42">
        <v>2201001</v>
      </c>
      <c r="B126" s="27" t="s">
        <v>1873</v>
      </c>
      <c r="C126" s="27" t="s">
        <v>1874</v>
      </c>
      <c r="D126" s="27" t="s">
        <v>1875</v>
      </c>
      <c r="E126" s="27">
        <v>25.9</v>
      </c>
      <c r="F126" s="244"/>
      <c r="G126" s="43">
        <f>567156/1000</f>
        <v>567.156</v>
      </c>
      <c r="H126" s="27" t="s">
        <v>1876</v>
      </c>
      <c r="I126" s="37" t="s">
        <v>1888</v>
      </c>
      <c r="J126" s="31" t="s">
        <v>2435</v>
      </c>
      <c r="K126" s="27"/>
      <c r="L126" s="212"/>
      <c r="M126" s="212"/>
      <c r="N126" s="227"/>
      <c r="O126" s="213"/>
      <c r="P126" s="213"/>
      <c r="Q126" s="221"/>
    </row>
    <row r="127" spans="1:17" s="207" customFormat="1" ht="89.25">
      <c r="A127" s="42">
        <v>2201002</v>
      </c>
      <c r="B127" s="27" t="s">
        <v>695</v>
      </c>
      <c r="C127" s="27" t="s">
        <v>1856</v>
      </c>
      <c r="D127" s="27" t="s">
        <v>1877</v>
      </c>
      <c r="E127" s="27">
        <v>36.3</v>
      </c>
      <c r="F127" s="27"/>
      <c r="G127" s="43">
        <f>330527/1000</f>
        <v>330.527</v>
      </c>
      <c r="H127" s="27" t="s">
        <v>1878</v>
      </c>
      <c r="I127" s="43"/>
      <c r="J127" s="31" t="s">
        <v>2435</v>
      </c>
      <c r="K127" s="27"/>
      <c r="L127" s="212"/>
      <c r="M127" s="212"/>
      <c r="N127" s="227"/>
      <c r="O127" s="213"/>
      <c r="P127" s="213"/>
      <c r="Q127" s="221"/>
    </row>
    <row r="128" spans="1:17" s="207" customFormat="1" ht="89.25">
      <c r="A128" s="42">
        <v>2201003</v>
      </c>
      <c r="B128" s="27" t="s">
        <v>52</v>
      </c>
      <c r="C128" s="27" t="s">
        <v>1856</v>
      </c>
      <c r="D128" s="27" t="s">
        <v>1879</v>
      </c>
      <c r="E128" s="27">
        <v>668.8</v>
      </c>
      <c r="F128" s="244"/>
      <c r="G128" s="43">
        <f>5230664/1000</f>
        <v>5230.664</v>
      </c>
      <c r="H128" s="27" t="s">
        <v>1880</v>
      </c>
      <c r="I128" s="43"/>
      <c r="J128" s="31" t="s">
        <v>2435</v>
      </c>
      <c r="K128" s="27"/>
      <c r="L128" s="212"/>
      <c r="M128" s="212"/>
      <c r="N128" s="227"/>
      <c r="O128" s="213"/>
      <c r="P128" s="213"/>
      <c r="Q128" s="221"/>
    </row>
    <row r="129" spans="1:17" s="207" customFormat="1" ht="89.25">
      <c r="A129" s="42">
        <v>2201004</v>
      </c>
      <c r="B129" s="27" t="s">
        <v>1881</v>
      </c>
      <c r="C129" s="27" t="s">
        <v>1856</v>
      </c>
      <c r="D129" s="27" t="s">
        <v>1882</v>
      </c>
      <c r="E129" s="27">
        <v>26.5</v>
      </c>
      <c r="F129" s="27"/>
      <c r="G129" s="27">
        <f>399050/1000</f>
        <v>399.05</v>
      </c>
      <c r="H129" s="27" t="s">
        <v>1883</v>
      </c>
      <c r="I129" s="27"/>
      <c r="J129" s="31" t="s">
        <v>2435</v>
      </c>
      <c r="K129" s="27"/>
      <c r="L129" s="212"/>
      <c r="M129" s="212"/>
      <c r="N129" s="227"/>
      <c r="O129" s="213"/>
      <c r="P129" s="213"/>
      <c r="Q129" s="221"/>
    </row>
    <row r="130" spans="1:17" s="207" customFormat="1" ht="102">
      <c r="A130" s="42">
        <v>2201005</v>
      </c>
      <c r="B130" s="27" t="s">
        <v>1884</v>
      </c>
      <c r="C130" s="27" t="s">
        <v>1885</v>
      </c>
      <c r="D130" s="27" t="s">
        <v>1886</v>
      </c>
      <c r="E130" s="27">
        <v>15.1</v>
      </c>
      <c r="F130" s="27"/>
      <c r="G130" s="43">
        <f>77089/1000</f>
        <v>77.089</v>
      </c>
      <c r="H130" s="27" t="s">
        <v>1887</v>
      </c>
      <c r="I130" s="43" t="s">
        <v>1888</v>
      </c>
      <c r="J130" s="31" t="s">
        <v>2435</v>
      </c>
      <c r="K130" s="27"/>
      <c r="L130" s="212"/>
      <c r="M130" s="212"/>
      <c r="N130" s="212"/>
      <c r="O130" s="213"/>
      <c r="P130" s="213"/>
      <c r="Q130" s="221"/>
    </row>
    <row r="131" spans="1:17" s="207" customFormat="1" ht="140.25">
      <c r="A131" s="42">
        <v>2201006</v>
      </c>
      <c r="B131" s="27" t="s">
        <v>37</v>
      </c>
      <c r="C131" s="27" t="s">
        <v>1889</v>
      </c>
      <c r="D131" s="27" t="s">
        <v>1890</v>
      </c>
      <c r="E131" s="27">
        <v>55</v>
      </c>
      <c r="F131" s="27"/>
      <c r="G131" s="43">
        <f>379707/1000</f>
        <v>379.707</v>
      </c>
      <c r="H131" s="27" t="s">
        <v>1891</v>
      </c>
      <c r="I131" s="27" t="s">
        <v>1865</v>
      </c>
      <c r="J131" s="31" t="s">
        <v>2435</v>
      </c>
      <c r="K131" s="27"/>
      <c r="L131" s="212"/>
      <c r="M131" s="212"/>
      <c r="N131" s="227"/>
      <c r="O131" s="213"/>
      <c r="P131" s="213"/>
      <c r="Q131" s="221"/>
    </row>
    <row r="132" spans="1:17" s="155" customFormat="1" ht="140.25">
      <c r="A132" s="27">
        <v>2201007</v>
      </c>
      <c r="B132" s="27" t="s">
        <v>1892</v>
      </c>
      <c r="C132" s="27" t="s">
        <v>1893</v>
      </c>
      <c r="D132" s="27" t="s">
        <v>1894</v>
      </c>
      <c r="E132" s="27">
        <v>24</v>
      </c>
      <c r="F132" s="27"/>
      <c r="G132" s="43">
        <f>578534.64/1000</f>
        <v>578.53464</v>
      </c>
      <c r="H132" s="27" t="s">
        <v>1895</v>
      </c>
      <c r="I132" s="27" t="s">
        <v>1865</v>
      </c>
      <c r="J132" s="31" t="s">
        <v>2435</v>
      </c>
      <c r="K132" s="27"/>
      <c r="L132" s="212"/>
      <c r="M132" s="212"/>
      <c r="N132" s="227"/>
      <c r="O132" s="213"/>
      <c r="P132" s="229"/>
      <c r="Q132" s="221"/>
    </row>
    <row r="133" spans="1:19" s="207" customFormat="1" ht="153">
      <c r="A133" s="42">
        <v>2201008</v>
      </c>
      <c r="B133" s="27" t="s">
        <v>52</v>
      </c>
      <c r="C133" s="27" t="s">
        <v>1896</v>
      </c>
      <c r="D133" s="27" t="s">
        <v>1897</v>
      </c>
      <c r="E133" s="27">
        <v>38.4</v>
      </c>
      <c r="F133" s="27"/>
      <c r="G133" s="43">
        <f>300325.25/1000</f>
        <v>300.32525</v>
      </c>
      <c r="H133" s="27" t="s">
        <v>1898</v>
      </c>
      <c r="I133" s="27" t="s">
        <v>1902</v>
      </c>
      <c r="J133" s="31" t="s">
        <v>2435</v>
      </c>
      <c r="K133" s="27"/>
      <c r="L133" s="212"/>
      <c r="M133" s="212"/>
      <c r="N133" s="227"/>
      <c r="O133" s="213"/>
      <c r="P133" s="213"/>
      <c r="Q133" s="221"/>
      <c r="S133" s="234"/>
    </row>
    <row r="134" spans="1:17" s="207" customFormat="1" ht="153">
      <c r="A134" s="42">
        <v>2201009</v>
      </c>
      <c r="B134" s="27" t="s">
        <v>1899</v>
      </c>
      <c r="C134" s="27" t="s">
        <v>1896</v>
      </c>
      <c r="D134" s="27" t="s">
        <v>1900</v>
      </c>
      <c r="E134" s="27">
        <v>9.9</v>
      </c>
      <c r="F134" s="27"/>
      <c r="G134" s="43">
        <f>40769.69/1000</f>
        <v>40.769690000000004</v>
      </c>
      <c r="H134" s="27" t="s">
        <v>1901</v>
      </c>
      <c r="I134" s="27" t="s">
        <v>1902</v>
      </c>
      <c r="J134" s="31" t="s">
        <v>2435</v>
      </c>
      <c r="K134" s="27"/>
      <c r="L134" s="212"/>
      <c r="M134" s="212"/>
      <c r="N134" s="227"/>
      <c r="O134" s="213"/>
      <c r="P134" s="213"/>
      <c r="Q134" s="221"/>
    </row>
    <row r="135" spans="1:17" s="51" customFormat="1" ht="102">
      <c r="A135" s="42">
        <v>2201010</v>
      </c>
      <c r="B135" s="27" t="s">
        <v>1903</v>
      </c>
      <c r="C135" s="27" t="s">
        <v>1904</v>
      </c>
      <c r="D135" s="27" t="s">
        <v>1905</v>
      </c>
      <c r="E135" s="27">
        <v>156.5</v>
      </c>
      <c r="F135" s="27"/>
      <c r="G135" s="43">
        <f>2491260.71/1000</f>
        <v>2491.26071</v>
      </c>
      <c r="H135" s="27" t="s">
        <v>1906</v>
      </c>
      <c r="I135" s="43"/>
      <c r="J135" s="31" t="s">
        <v>2435</v>
      </c>
      <c r="K135" s="27"/>
      <c r="L135" s="69"/>
      <c r="M135" s="44"/>
      <c r="N135" s="44"/>
      <c r="O135" s="45"/>
      <c r="P135" s="45"/>
      <c r="Q135" s="57"/>
    </row>
    <row r="136" spans="1:17" s="207" customFormat="1" ht="216.75">
      <c r="A136" s="42">
        <v>2201011</v>
      </c>
      <c r="B136" s="27" t="s">
        <v>1892</v>
      </c>
      <c r="C136" s="27" t="s">
        <v>1907</v>
      </c>
      <c r="D136" s="27" t="s">
        <v>1908</v>
      </c>
      <c r="E136" s="27">
        <v>40.6</v>
      </c>
      <c r="F136" s="27"/>
      <c r="G136" s="43">
        <f>811700.78/1000</f>
        <v>811.70078</v>
      </c>
      <c r="H136" s="27" t="s">
        <v>1909</v>
      </c>
      <c r="I136" s="27" t="s">
        <v>1910</v>
      </c>
      <c r="J136" s="31" t="s">
        <v>2435</v>
      </c>
      <c r="K136" s="27"/>
      <c r="L136" s="212"/>
      <c r="M136" s="212"/>
      <c r="N136" s="227"/>
      <c r="O136" s="213"/>
      <c r="P136" s="213"/>
      <c r="Q136" s="221"/>
    </row>
    <row r="137" spans="1:17" s="17" customFormat="1" ht="102">
      <c r="A137" s="42">
        <v>2201012</v>
      </c>
      <c r="B137" s="27" t="s">
        <v>1873</v>
      </c>
      <c r="C137" s="27" t="s">
        <v>1911</v>
      </c>
      <c r="D137" s="27" t="s">
        <v>1912</v>
      </c>
      <c r="E137" s="43">
        <v>23.1</v>
      </c>
      <c r="F137" s="27"/>
      <c r="G137" s="43">
        <f>354083.73/1000</f>
        <v>354.08373</v>
      </c>
      <c r="H137" s="27" t="s">
        <v>1914</v>
      </c>
      <c r="I137" s="27" t="s">
        <v>1913</v>
      </c>
      <c r="J137" s="31" t="s">
        <v>2435</v>
      </c>
      <c r="K137" s="27"/>
      <c r="L137" s="212"/>
      <c r="M137" s="212"/>
      <c r="N137" s="212"/>
      <c r="O137" s="229"/>
      <c r="P137" s="213"/>
      <c r="Q137" s="233"/>
    </row>
    <row r="138" spans="1:17" s="17" customFormat="1" ht="63.75">
      <c r="A138" s="42">
        <v>2201013</v>
      </c>
      <c r="B138" s="27" t="s">
        <v>1873</v>
      </c>
      <c r="C138" s="27" t="s">
        <v>2225</v>
      </c>
      <c r="D138" s="27"/>
      <c r="E138" s="43">
        <v>40.5</v>
      </c>
      <c r="F138" s="245"/>
      <c r="G138" s="43"/>
      <c r="H138" s="27"/>
      <c r="I138" s="43"/>
      <c r="J138" s="31" t="s">
        <v>2435</v>
      </c>
      <c r="K138" s="27"/>
      <c r="L138" s="212"/>
      <c r="M138" s="212"/>
      <c r="N138" s="229"/>
      <c r="O138" s="229"/>
      <c r="P138" s="213"/>
      <c r="Q138" s="233"/>
    </row>
    <row r="139" spans="1:17" s="17" customFormat="1" ht="89.25">
      <c r="A139" s="42">
        <v>2201014</v>
      </c>
      <c r="B139" s="27" t="s">
        <v>1915</v>
      </c>
      <c r="C139" s="27" t="s">
        <v>1916</v>
      </c>
      <c r="D139" s="27" t="s">
        <v>1917</v>
      </c>
      <c r="E139" s="27">
        <v>277.1</v>
      </c>
      <c r="F139" s="27"/>
      <c r="G139" s="43">
        <f>2731213.98/1000</f>
        <v>2731.21398</v>
      </c>
      <c r="H139" s="27" t="s">
        <v>1918</v>
      </c>
      <c r="I139" s="43"/>
      <c r="J139" s="31" t="s">
        <v>2435</v>
      </c>
      <c r="K139" s="27"/>
      <c r="L139" s="212"/>
      <c r="M139" s="212"/>
      <c r="N139" s="227"/>
      <c r="O139" s="213"/>
      <c r="P139" s="229"/>
      <c r="Q139" s="230"/>
    </row>
    <row r="140" spans="1:16" s="215" customFormat="1" ht="165.75">
      <c r="A140" s="42">
        <v>2201015</v>
      </c>
      <c r="B140" s="27" t="s">
        <v>1213</v>
      </c>
      <c r="C140" s="27" t="s">
        <v>1919</v>
      </c>
      <c r="D140" s="27" t="s">
        <v>1920</v>
      </c>
      <c r="E140" s="27" t="s">
        <v>1921</v>
      </c>
      <c r="F140" s="42" t="s">
        <v>1922</v>
      </c>
      <c r="G140" s="79">
        <f>7192481.43/1000</f>
        <v>7192.48143</v>
      </c>
      <c r="H140" s="27" t="s">
        <v>1924</v>
      </c>
      <c r="I140" s="27" t="s">
        <v>1923</v>
      </c>
      <c r="J140" s="27" t="s">
        <v>559</v>
      </c>
      <c r="K140" s="31" t="s">
        <v>1925</v>
      </c>
      <c r="L140" s="212"/>
      <c r="M140" s="212"/>
      <c r="N140" s="212"/>
      <c r="O140" s="227"/>
      <c r="P140" s="214"/>
    </row>
    <row r="141" spans="1:17" s="17" customFormat="1" ht="255">
      <c r="A141" s="42">
        <v>2201127</v>
      </c>
      <c r="B141" s="27" t="s">
        <v>1926</v>
      </c>
      <c r="C141" s="27" t="s">
        <v>1927</v>
      </c>
      <c r="D141" s="27" t="s">
        <v>1928</v>
      </c>
      <c r="E141" s="27">
        <v>116</v>
      </c>
      <c r="F141" s="27"/>
      <c r="G141" s="27">
        <v>491634</v>
      </c>
      <c r="H141" s="27" t="s">
        <v>1929</v>
      </c>
      <c r="I141" s="27" t="s">
        <v>1930</v>
      </c>
      <c r="J141" s="27" t="s">
        <v>1931</v>
      </c>
      <c r="K141" s="27" t="s">
        <v>1932</v>
      </c>
      <c r="L141" s="212"/>
      <c r="M141" s="212"/>
      <c r="N141" s="212"/>
      <c r="O141" s="229"/>
      <c r="P141" s="213"/>
      <c r="Q141" s="230"/>
    </row>
    <row r="142" spans="1:17" s="205" customFormat="1" ht="63.75">
      <c r="A142" s="42">
        <v>2201157</v>
      </c>
      <c r="B142" s="27" t="s">
        <v>2228</v>
      </c>
      <c r="C142" s="27" t="s">
        <v>2229</v>
      </c>
      <c r="D142" s="27"/>
      <c r="E142" s="43">
        <v>31.4</v>
      </c>
      <c r="F142" s="27"/>
      <c r="G142" s="27"/>
      <c r="H142" s="27"/>
      <c r="I142" s="27"/>
      <c r="J142" s="27" t="s">
        <v>2435</v>
      </c>
      <c r="K142" s="27"/>
      <c r="L142" s="216"/>
      <c r="M142" s="216"/>
      <c r="N142" s="216"/>
      <c r="O142" s="231"/>
      <c r="P142" s="217"/>
      <c r="Q142" s="232"/>
    </row>
    <row r="143" spans="1:17" s="17" customFormat="1" ht="63.75">
      <c r="A143" s="42">
        <v>2201158</v>
      </c>
      <c r="B143" s="27" t="s">
        <v>2228</v>
      </c>
      <c r="C143" s="27" t="s">
        <v>2230</v>
      </c>
      <c r="D143" s="27"/>
      <c r="E143" s="43">
        <v>15.7</v>
      </c>
      <c r="F143" s="27"/>
      <c r="G143" s="27"/>
      <c r="H143" s="27"/>
      <c r="I143" s="27"/>
      <c r="J143" s="27" t="s">
        <v>2435</v>
      </c>
      <c r="K143" s="27"/>
      <c r="L143" s="212"/>
      <c r="M143" s="212"/>
      <c r="N143" s="212"/>
      <c r="O143" s="229"/>
      <c r="P143" s="213"/>
      <c r="Q143" s="230"/>
    </row>
    <row r="144" spans="1:17" s="17" customFormat="1" ht="63.75">
      <c r="A144" s="42">
        <v>2201159</v>
      </c>
      <c r="B144" s="27" t="s">
        <v>2228</v>
      </c>
      <c r="C144" s="27" t="s">
        <v>2231</v>
      </c>
      <c r="D144" s="27"/>
      <c r="E144" s="43">
        <v>10.9</v>
      </c>
      <c r="F144" s="27"/>
      <c r="G144" s="27"/>
      <c r="H144" s="27"/>
      <c r="I144" s="27"/>
      <c r="J144" s="27" t="s">
        <v>2435</v>
      </c>
      <c r="K144" s="27"/>
      <c r="L144" s="212"/>
      <c r="M144" s="212"/>
      <c r="N144" s="212"/>
      <c r="O144" s="229"/>
      <c r="P144" s="213"/>
      <c r="Q144" s="230"/>
    </row>
    <row r="145" spans="1:17" s="205" customFormat="1" ht="63.75">
      <c r="A145" s="42">
        <v>2201160</v>
      </c>
      <c r="B145" s="27" t="s">
        <v>2228</v>
      </c>
      <c r="C145" s="27" t="s">
        <v>2232</v>
      </c>
      <c r="D145" s="27"/>
      <c r="E145" s="43">
        <v>23.4</v>
      </c>
      <c r="F145" s="27"/>
      <c r="G145" s="27"/>
      <c r="H145" s="27"/>
      <c r="I145" s="27"/>
      <c r="J145" s="27" t="s">
        <v>2435</v>
      </c>
      <c r="K145" s="27"/>
      <c r="L145" s="216"/>
      <c r="M145" s="216"/>
      <c r="N145" s="216"/>
      <c r="O145" s="231"/>
      <c r="P145" s="217"/>
      <c r="Q145" s="232"/>
    </row>
    <row r="146" spans="1:17" s="205" customFormat="1" ht="63.75">
      <c r="A146" s="42">
        <v>2201161</v>
      </c>
      <c r="B146" s="27" t="s">
        <v>2228</v>
      </c>
      <c r="C146" s="27" t="s">
        <v>2233</v>
      </c>
      <c r="D146" s="27"/>
      <c r="E146" s="43">
        <v>32.5</v>
      </c>
      <c r="F146" s="27"/>
      <c r="G146" s="27"/>
      <c r="H146" s="27"/>
      <c r="I146" s="27"/>
      <c r="J146" s="27" t="s">
        <v>2435</v>
      </c>
      <c r="K146" s="27"/>
      <c r="L146" s="216"/>
      <c r="M146" s="216"/>
      <c r="N146" s="216"/>
      <c r="O146" s="231"/>
      <c r="P146" s="217"/>
      <c r="Q146" s="232"/>
    </row>
    <row r="147" spans="1:17" s="205" customFormat="1" ht="63.75">
      <c r="A147" s="42">
        <v>2201162</v>
      </c>
      <c r="B147" s="27" t="s">
        <v>2228</v>
      </c>
      <c r="C147" s="27" t="s">
        <v>2234</v>
      </c>
      <c r="D147" s="27"/>
      <c r="E147" s="43">
        <v>10</v>
      </c>
      <c r="F147" s="27"/>
      <c r="G147" s="27"/>
      <c r="H147" s="27"/>
      <c r="I147" s="27"/>
      <c r="J147" s="27" t="s">
        <v>2435</v>
      </c>
      <c r="K147" s="27"/>
      <c r="L147" s="216"/>
      <c r="M147" s="216"/>
      <c r="N147" s="216"/>
      <c r="O147" s="231"/>
      <c r="P147" s="217"/>
      <c r="Q147" s="232"/>
    </row>
    <row r="148" spans="1:17" s="205" customFormat="1" ht="63.75">
      <c r="A148" s="42">
        <v>2201163</v>
      </c>
      <c r="B148" s="27" t="s">
        <v>2228</v>
      </c>
      <c r="C148" s="27" t="s">
        <v>2235</v>
      </c>
      <c r="D148" s="27"/>
      <c r="E148" s="43">
        <v>12</v>
      </c>
      <c r="F148" s="27"/>
      <c r="G148" s="27"/>
      <c r="H148" s="27"/>
      <c r="I148" s="27"/>
      <c r="J148" s="27" t="s">
        <v>2435</v>
      </c>
      <c r="K148" s="27"/>
      <c r="L148" s="216"/>
      <c r="M148" s="216"/>
      <c r="N148" s="216"/>
      <c r="O148" s="231"/>
      <c r="P148" s="217"/>
      <c r="Q148" s="232"/>
    </row>
    <row r="149" spans="1:17" s="205" customFormat="1" ht="63.75">
      <c r="A149" s="42">
        <v>2201164</v>
      </c>
      <c r="B149" s="27" t="s">
        <v>2228</v>
      </c>
      <c r="C149" s="27" t="s">
        <v>2236</v>
      </c>
      <c r="D149" s="27"/>
      <c r="E149" s="43">
        <v>23.2</v>
      </c>
      <c r="F149" s="27"/>
      <c r="G149" s="27"/>
      <c r="H149" s="27"/>
      <c r="I149" s="27"/>
      <c r="J149" s="27" t="s">
        <v>2435</v>
      </c>
      <c r="K149" s="27"/>
      <c r="L149" s="216"/>
      <c r="M149" s="216"/>
      <c r="N149" s="216"/>
      <c r="O149" s="231"/>
      <c r="P149" s="217"/>
      <c r="Q149" s="232"/>
    </row>
    <row r="150" spans="1:17" s="205" customFormat="1" ht="63.75">
      <c r="A150" s="42">
        <v>2201165</v>
      </c>
      <c r="B150" s="27" t="s">
        <v>2228</v>
      </c>
      <c r="C150" s="27" t="s">
        <v>2237</v>
      </c>
      <c r="D150" s="27"/>
      <c r="E150" s="43">
        <v>17.6</v>
      </c>
      <c r="F150" s="27"/>
      <c r="G150" s="27"/>
      <c r="H150" s="27"/>
      <c r="I150" s="27"/>
      <c r="J150" s="27" t="s">
        <v>2435</v>
      </c>
      <c r="K150" s="27"/>
      <c r="L150" s="216"/>
      <c r="M150" s="216"/>
      <c r="N150" s="216"/>
      <c r="O150" s="231"/>
      <c r="P150" s="217"/>
      <c r="Q150" s="232"/>
    </row>
    <row r="151" spans="1:17" s="34" customFormat="1" ht="63.75">
      <c r="A151" s="251">
        <v>2201211</v>
      </c>
      <c r="B151" s="16" t="s">
        <v>2228</v>
      </c>
      <c r="C151" s="16" t="s">
        <v>2422</v>
      </c>
      <c r="D151" s="16"/>
      <c r="E151" s="247">
        <v>11.6</v>
      </c>
      <c r="F151" s="16"/>
      <c r="G151" s="16"/>
      <c r="H151" s="16"/>
      <c r="I151" s="16"/>
      <c r="J151" s="27" t="s">
        <v>2435</v>
      </c>
      <c r="K151" s="16"/>
      <c r="L151" s="248"/>
      <c r="M151" s="248"/>
      <c r="N151" s="248"/>
      <c r="O151" s="249"/>
      <c r="P151" s="250"/>
      <c r="Q151" s="248"/>
    </row>
    <row r="152" spans="1:17" s="34" customFormat="1" ht="63.75">
      <c r="A152" s="251">
        <v>2201212</v>
      </c>
      <c r="B152" s="16" t="s">
        <v>2228</v>
      </c>
      <c r="C152" s="16" t="s">
        <v>2423</v>
      </c>
      <c r="D152" s="16"/>
      <c r="E152" s="247">
        <v>12</v>
      </c>
      <c r="F152" s="16"/>
      <c r="G152" s="16"/>
      <c r="H152" s="16"/>
      <c r="I152" s="16"/>
      <c r="J152" s="27" t="s">
        <v>2435</v>
      </c>
      <c r="K152" s="16"/>
      <c r="L152" s="248"/>
      <c r="M152" s="248"/>
      <c r="N152" s="248"/>
      <c r="O152" s="249"/>
      <c r="P152" s="250"/>
      <c r="Q152" s="248"/>
    </row>
    <row r="153" spans="1:17" s="34" customFormat="1" ht="63.75">
      <c r="A153" s="251">
        <v>2201213</v>
      </c>
      <c r="B153" s="16" t="s">
        <v>2228</v>
      </c>
      <c r="C153" s="16" t="s">
        <v>2424</v>
      </c>
      <c r="D153" s="16"/>
      <c r="E153" s="247" t="s">
        <v>2425</v>
      </c>
      <c r="F153" s="16"/>
      <c r="G153" s="16"/>
      <c r="H153" s="16"/>
      <c r="I153" s="16"/>
      <c r="J153" s="27" t="s">
        <v>2435</v>
      </c>
      <c r="K153" s="16"/>
      <c r="L153" s="248"/>
      <c r="M153" s="248"/>
      <c r="N153" s="248"/>
      <c r="O153" s="249"/>
      <c r="P153" s="250"/>
      <c r="Q153" s="248"/>
    </row>
    <row r="154" spans="1:16" s="66" customFormat="1" ht="14.25" customHeight="1">
      <c r="A154" s="276" t="s">
        <v>63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63"/>
      <c r="M154" s="64"/>
      <c r="N154" s="64"/>
      <c r="O154" s="65"/>
      <c r="P154" s="63"/>
    </row>
    <row r="155" spans="1:16" s="17" customFormat="1" ht="204">
      <c r="A155" s="42">
        <v>2200122</v>
      </c>
      <c r="B155" s="27" t="s">
        <v>1322</v>
      </c>
      <c r="C155" s="27" t="s">
        <v>1312</v>
      </c>
      <c r="D155" s="27" t="s">
        <v>1323</v>
      </c>
      <c r="E155" s="27">
        <v>267</v>
      </c>
      <c r="F155" s="27" t="s">
        <v>1717</v>
      </c>
      <c r="G155" s="43">
        <f>320448.06/1000</f>
        <v>320.44806</v>
      </c>
      <c r="H155" s="27" t="s">
        <v>1457</v>
      </c>
      <c r="I155" s="27" t="s">
        <v>2343</v>
      </c>
      <c r="J155" s="27" t="s">
        <v>1314</v>
      </c>
      <c r="K155" s="27" t="s">
        <v>1455</v>
      </c>
      <c r="L155" s="201"/>
      <c r="M155" s="202"/>
      <c r="N155" s="202"/>
      <c r="O155" s="202"/>
      <c r="P155" s="201"/>
    </row>
    <row r="156" spans="1:16" s="17" customFormat="1" ht="204">
      <c r="A156" s="42">
        <v>2200123</v>
      </c>
      <c r="B156" s="27" t="s">
        <v>1324</v>
      </c>
      <c r="C156" s="27" t="s">
        <v>1312</v>
      </c>
      <c r="D156" s="27" t="s">
        <v>1325</v>
      </c>
      <c r="E156" s="27">
        <v>51</v>
      </c>
      <c r="F156" s="27" t="s">
        <v>1718</v>
      </c>
      <c r="G156" s="43">
        <f>476703.12/1000</f>
        <v>476.70312</v>
      </c>
      <c r="H156" s="27" t="s">
        <v>1463</v>
      </c>
      <c r="I156" s="27" t="s">
        <v>2343</v>
      </c>
      <c r="J156" s="27" t="s">
        <v>1314</v>
      </c>
      <c r="K156" s="27" t="s">
        <v>1455</v>
      </c>
      <c r="L156" s="201"/>
      <c r="M156" s="202"/>
      <c r="N156" s="202"/>
      <c r="O156" s="202"/>
      <c r="P156" s="201"/>
    </row>
    <row r="157" spans="1:16" s="17" customFormat="1" ht="204">
      <c r="A157" s="42">
        <v>2200124</v>
      </c>
      <c r="B157" s="27" t="s">
        <v>1326</v>
      </c>
      <c r="C157" s="27" t="s">
        <v>1312</v>
      </c>
      <c r="D157" s="27" t="s">
        <v>1327</v>
      </c>
      <c r="E157" s="27">
        <v>272</v>
      </c>
      <c r="F157" s="27" t="s">
        <v>1719</v>
      </c>
      <c r="G157" s="43">
        <f>168954.01/1000</f>
        <v>168.95401</v>
      </c>
      <c r="H157" s="27" t="s">
        <v>1460</v>
      </c>
      <c r="I157" s="37" t="s">
        <v>2342</v>
      </c>
      <c r="J157" s="27" t="s">
        <v>1314</v>
      </c>
      <c r="K157" s="27" t="s">
        <v>1455</v>
      </c>
      <c r="L157" s="201"/>
      <c r="M157" s="202"/>
      <c r="N157" s="202"/>
      <c r="O157" s="202"/>
      <c r="P157" s="201"/>
    </row>
    <row r="158" spans="1:16" s="17" customFormat="1" ht="204">
      <c r="A158" s="42">
        <v>2200125</v>
      </c>
      <c r="B158" s="27" t="s">
        <v>1453</v>
      </c>
      <c r="C158" s="27" t="s">
        <v>1312</v>
      </c>
      <c r="D158" s="27" t="s">
        <v>1328</v>
      </c>
      <c r="E158" s="27">
        <v>79</v>
      </c>
      <c r="F158" s="27" t="s">
        <v>1720</v>
      </c>
      <c r="G158" s="43">
        <f>94729.41/1000</f>
        <v>94.72941</v>
      </c>
      <c r="H158" s="27" t="s">
        <v>1456</v>
      </c>
      <c r="I158" s="27" t="s">
        <v>2343</v>
      </c>
      <c r="J158" s="27" t="s">
        <v>1314</v>
      </c>
      <c r="K158" s="27" t="s">
        <v>1455</v>
      </c>
      <c r="L158" s="201"/>
      <c r="M158" s="202"/>
      <c r="N158" s="202"/>
      <c r="O158" s="202"/>
      <c r="P158" s="201"/>
    </row>
    <row r="159" spans="1:16" s="17" customFormat="1" ht="65.25" customHeight="1">
      <c r="A159" s="42">
        <v>2200126</v>
      </c>
      <c r="B159" s="27" t="s">
        <v>1329</v>
      </c>
      <c r="C159" s="27" t="s">
        <v>1312</v>
      </c>
      <c r="D159" s="27" t="s">
        <v>1330</v>
      </c>
      <c r="E159" s="50">
        <v>176</v>
      </c>
      <c r="F159" s="27" t="s">
        <v>1721</v>
      </c>
      <c r="G159" s="43">
        <f>35307.11/1000</f>
        <v>35.30711</v>
      </c>
      <c r="H159" s="27" t="s">
        <v>1458</v>
      </c>
      <c r="I159" s="27"/>
      <c r="J159" s="27" t="s">
        <v>1314</v>
      </c>
      <c r="K159" s="27" t="s">
        <v>1455</v>
      </c>
      <c r="L159" s="201"/>
      <c r="M159" s="202"/>
      <c r="N159" s="202"/>
      <c r="O159" s="202"/>
      <c r="P159" s="201"/>
    </row>
    <row r="160" spans="1:16" s="205" customFormat="1" ht="76.5">
      <c r="A160" s="42">
        <v>2200127</v>
      </c>
      <c r="B160" s="27" t="s">
        <v>27</v>
      </c>
      <c r="C160" s="27" t="s">
        <v>17</v>
      </c>
      <c r="D160" s="27"/>
      <c r="E160" s="27">
        <v>14.3</v>
      </c>
      <c r="F160" s="27" t="s">
        <v>388</v>
      </c>
      <c r="G160" s="27"/>
      <c r="H160" s="27"/>
      <c r="I160" s="27"/>
      <c r="J160" s="27" t="s">
        <v>13</v>
      </c>
      <c r="K160" s="27" t="s">
        <v>927</v>
      </c>
      <c r="L160" s="203"/>
      <c r="M160" s="204"/>
      <c r="N160" s="204"/>
      <c r="O160" s="204"/>
      <c r="P160" s="204"/>
    </row>
    <row r="161" spans="1:16" s="17" customFormat="1" ht="102">
      <c r="A161" s="42">
        <v>2200128</v>
      </c>
      <c r="B161" s="27" t="s">
        <v>64</v>
      </c>
      <c r="C161" s="27" t="s">
        <v>17</v>
      </c>
      <c r="D161" s="27" t="s">
        <v>1063</v>
      </c>
      <c r="E161" s="27">
        <v>62578</v>
      </c>
      <c r="F161" s="27" t="s">
        <v>897</v>
      </c>
      <c r="G161" s="43">
        <f>130986462.75/1000</f>
        <v>130986.46275</v>
      </c>
      <c r="H161" s="31" t="s">
        <v>2281</v>
      </c>
      <c r="I161" s="27" t="s">
        <v>2280</v>
      </c>
      <c r="J161" s="27" t="s">
        <v>13</v>
      </c>
      <c r="K161" s="27" t="s">
        <v>927</v>
      </c>
      <c r="L161" s="201"/>
      <c r="M161" s="202"/>
      <c r="N161" s="202"/>
      <c r="O161" s="202"/>
      <c r="P161" s="201"/>
    </row>
    <row r="162" spans="1:16" s="205" customFormat="1" ht="111.75" customHeight="1">
      <c r="A162" s="42">
        <v>2200131</v>
      </c>
      <c r="B162" s="27" t="s">
        <v>726</v>
      </c>
      <c r="C162" s="27" t="s">
        <v>899</v>
      </c>
      <c r="D162" s="27"/>
      <c r="E162" s="27"/>
      <c r="F162" s="27" t="s">
        <v>2282</v>
      </c>
      <c r="G162" s="27"/>
      <c r="H162" s="27"/>
      <c r="I162" s="27"/>
      <c r="J162" s="27" t="s">
        <v>13</v>
      </c>
      <c r="K162" s="27" t="s">
        <v>900</v>
      </c>
      <c r="L162" s="203"/>
      <c r="M162" s="206"/>
      <c r="N162" s="206"/>
      <c r="O162" s="206"/>
      <c r="P162" s="203"/>
    </row>
    <row r="163" spans="1:16" s="17" customFormat="1" ht="63.75">
      <c r="A163" s="42">
        <v>2200153</v>
      </c>
      <c r="B163" s="27" t="s">
        <v>726</v>
      </c>
      <c r="C163" s="27" t="s">
        <v>721</v>
      </c>
      <c r="D163" s="27" t="s">
        <v>727</v>
      </c>
      <c r="E163" s="27" t="s">
        <v>728</v>
      </c>
      <c r="F163" s="28" t="s">
        <v>1429</v>
      </c>
      <c r="G163" s="43">
        <f>1544704/1000</f>
        <v>1544.704</v>
      </c>
      <c r="H163" s="31">
        <v>42901</v>
      </c>
      <c r="I163" s="27" t="s">
        <v>690</v>
      </c>
      <c r="J163" s="27" t="s">
        <v>959</v>
      </c>
      <c r="K163" s="27" t="s">
        <v>1116</v>
      </c>
      <c r="L163" s="201"/>
      <c r="M163" s="202"/>
      <c r="N163" s="202"/>
      <c r="O163" s="202"/>
      <c r="P163" s="201"/>
    </row>
    <row r="164" spans="1:16" s="39" customFormat="1" ht="63.75">
      <c r="A164" s="42">
        <v>2200154</v>
      </c>
      <c r="B164" s="27" t="s">
        <v>726</v>
      </c>
      <c r="C164" s="27" t="s">
        <v>721</v>
      </c>
      <c r="D164" s="27" t="s">
        <v>730</v>
      </c>
      <c r="E164" s="27" t="s">
        <v>733</v>
      </c>
      <c r="F164" s="28" t="s">
        <v>736</v>
      </c>
      <c r="G164" s="43">
        <f>1500449/1000</f>
        <v>1500.449</v>
      </c>
      <c r="H164" s="31">
        <v>42901</v>
      </c>
      <c r="I164" s="27" t="s">
        <v>690</v>
      </c>
      <c r="J164" s="27" t="s">
        <v>959</v>
      </c>
      <c r="K164" s="27" t="s">
        <v>1116</v>
      </c>
      <c r="L164" s="48"/>
      <c r="M164" s="49"/>
      <c r="N164" s="49"/>
      <c r="O164" s="49"/>
      <c r="P164" s="48"/>
    </row>
    <row r="165" spans="1:16" s="17" customFormat="1" ht="63.75">
      <c r="A165" s="42">
        <v>2200155</v>
      </c>
      <c r="B165" s="27" t="s">
        <v>726</v>
      </c>
      <c r="C165" s="27" t="s">
        <v>721</v>
      </c>
      <c r="D165" s="27" t="s">
        <v>731</v>
      </c>
      <c r="E165" s="27" t="s">
        <v>734</v>
      </c>
      <c r="F165" s="28" t="s">
        <v>1430</v>
      </c>
      <c r="G165" s="43">
        <f>1839867/1000</f>
        <v>1839.867</v>
      </c>
      <c r="H165" s="31">
        <v>42901</v>
      </c>
      <c r="I165" s="27" t="s">
        <v>690</v>
      </c>
      <c r="J165" s="27" t="s">
        <v>959</v>
      </c>
      <c r="K165" s="27" t="s">
        <v>1116</v>
      </c>
      <c r="L165" s="201"/>
      <c r="M165" s="202"/>
      <c r="N165" s="202"/>
      <c r="O165" s="202"/>
      <c r="P165" s="201"/>
    </row>
    <row r="166" spans="1:16" s="17" customFormat="1" ht="63.75">
      <c r="A166" s="42">
        <v>2200156</v>
      </c>
      <c r="B166" s="27" t="s">
        <v>726</v>
      </c>
      <c r="C166" s="27" t="s">
        <v>721</v>
      </c>
      <c r="D166" s="27" t="s">
        <v>732</v>
      </c>
      <c r="E166" s="27" t="s">
        <v>735</v>
      </c>
      <c r="F166" s="28" t="s">
        <v>737</v>
      </c>
      <c r="G166" s="43">
        <f>1485698/1000</f>
        <v>1485.698</v>
      </c>
      <c r="H166" s="31">
        <v>42901</v>
      </c>
      <c r="I166" s="27" t="s">
        <v>690</v>
      </c>
      <c r="J166" s="27" t="s">
        <v>959</v>
      </c>
      <c r="K166" s="27" t="s">
        <v>1116</v>
      </c>
      <c r="L166" s="201"/>
      <c r="M166" s="202"/>
      <c r="N166" s="202"/>
      <c r="O166" s="202"/>
      <c r="P166" s="201"/>
    </row>
    <row r="167" spans="1:16" s="17" customFormat="1" ht="63.75">
      <c r="A167" s="42">
        <v>2200158</v>
      </c>
      <c r="B167" s="27" t="s">
        <v>726</v>
      </c>
      <c r="C167" s="27" t="s">
        <v>738</v>
      </c>
      <c r="D167" s="27" t="s">
        <v>741</v>
      </c>
      <c r="E167" s="27" t="s">
        <v>728</v>
      </c>
      <c r="F167" s="28" t="s">
        <v>1431</v>
      </c>
      <c r="G167" s="43">
        <f>1544704/1000</f>
        <v>1544.704</v>
      </c>
      <c r="H167" s="31">
        <v>42901</v>
      </c>
      <c r="I167" s="27" t="s">
        <v>690</v>
      </c>
      <c r="J167" s="27" t="s">
        <v>959</v>
      </c>
      <c r="K167" s="27" t="s">
        <v>1116</v>
      </c>
      <c r="L167" s="201"/>
      <c r="M167" s="202"/>
      <c r="N167" s="202"/>
      <c r="O167" s="202"/>
      <c r="P167" s="201"/>
    </row>
    <row r="168" spans="1:16" s="17" customFormat="1" ht="63.75">
      <c r="A168" s="42">
        <v>2200159</v>
      </c>
      <c r="B168" s="27" t="s">
        <v>856</v>
      </c>
      <c r="C168" s="27" t="s">
        <v>738</v>
      </c>
      <c r="D168" s="27"/>
      <c r="E168" s="27" t="s">
        <v>857</v>
      </c>
      <c r="F168" s="28" t="s">
        <v>437</v>
      </c>
      <c r="G168" s="27"/>
      <c r="H168" s="31"/>
      <c r="I168" s="27"/>
      <c r="J168" s="27" t="s">
        <v>959</v>
      </c>
      <c r="K168" s="27" t="s">
        <v>1116</v>
      </c>
      <c r="L168" s="201"/>
      <c r="M168" s="202"/>
      <c r="N168" s="202"/>
      <c r="O168" s="202"/>
      <c r="P168" s="201"/>
    </row>
    <row r="169" spans="1:16" s="17" customFormat="1" ht="63.75">
      <c r="A169" s="42">
        <v>2200160</v>
      </c>
      <c r="B169" s="27" t="s">
        <v>856</v>
      </c>
      <c r="C169" s="27" t="s">
        <v>738</v>
      </c>
      <c r="D169" s="27"/>
      <c r="E169" s="27" t="s">
        <v>1068</v>
      </c>
      <c r="F169" s="28" t="s">
        <v>858</v>
      </c>
      <c r="G169" s="27"/>
      <c r="H169" s="31"/>
      <c r="I169" s="27"/>
      <c r="J169" s="27" t="s">
        <v>959</v>
      </c>
      <c r="K169" s="27" t="s">
        <v>1116</v>
      </c>
      <c r="L169" s="201"/>
      <c r="M169" s="202"/>
      <c r="N169" s="202"/>
      <c r="O169" s="202"/>
      <c r="P169" s="201"/>
    </row>
    <row r="170" spans="1:16" s="17" customFormat="1" ht="63.75">
      <c r="A170" s="42">
        <v>2200161</v>
      </c>
      <c r="B170" s="27" t="s">
        <v>1049</v>
      </c>
      <c r="C170" s="27" t="s">
        <v>1046</v>
      </c>
      <c r="D170" s="27" t="s">
        <v>1050</v>
      </c>
      <c r="E170" s="27">
        <v>205</v>
      </c>
      <c r="F170" s="28" t="s">
        <v>859</v>
      </c>
      <c r="G170" s="43">
        <f>952310.2/1000</f>
        <v>952.3102</v>
      </c>
      <c r="H170" s="31" t="s">
        <v>2426</v>
      </c>
      <c r="I170" s="27"/>
      <c r="J170" s="27" t="s">
        <v>959</v>
      </c>
      <c r="K170" s="27" t="s">
        <v>1116</v>
      </c>
      <c r="L170" s="201"/>
      <c r="M170" s="202"/>
      <c r="N170" s="202"/>
      <c r="O170" s="202"/>
      <c r="P170" s="201"/>
    </row>
    <row r="171" spans="1:16" s="17" customFormat="1" ht="63.75">
      <c r="A171" s="42">
        <v>2200162</v>
      </c>
      <c r="B171" s="27" t="s">
        <v>1051</v>
      </c>
      <c r="C171" s="27" t="s">
        <v>1046</v>
      </c>
      <c r="D171" s="27" t="s">
        <v>1052</v>
      </c>
      <c r="E171" s="27">
        <v>203</v>
      </c>
      <c r="F171" s="28" t="s">
        <v>859</v>
      </c>
      <c r="G171" s="43">
        <f>942993.91/1000</f>
        <v>942.99391</v>
      </c>
      <c r="H171" s="31" t="s">
        <v>2427</v>
      </c>
      <c r="I171" s="27"/>
      <c r="J171" s="27" t="s">
        <v>959</v>
      </c>
      <c r="K171" s="27" t="s">
        <v>1116</v>
      </c>
      <c r="L171" s="201"/>
      <c r="M171" s="202"/>
      <c r="N171" s="202"/>
      <c r="O171" s="202"/>
      <c r="P171" s="201"/>
    </row>
    <row r="172" spans="1:16" s="17" customFormat="1" ht="63.75">
      <c r="A172" s="42">
        <v>2200163</v>
      </c>
      <c r="B172" s="27" t="s">
        <v>1069</v>
      </c>
      <c r="C172" s="27" t="s">
        <v>1046</v>
      </c>
      <c r="D172" s="27"/>
      <c r="E172" s="27" t="s">
        <v>728</v>
      </c>
      <c r="F172" s="28" t="s">
        <v>859</v>
      </c>
      <c r="G172" s="27"/>
      <c r="H172" s="31"/>
      <c r="I172" s="27"/>
      <c r="J172" s="27" t="s">
        <v>959</v>
      </c>
      <c r="K172" s="27" t="s">
        <v>1116</v>
      </c>
      <c r="L172" s="201"/>
      <c r="M172" s="202"/>
      <c r="N172" s="202"/>
      <c r="O172" s="202"/>
      <c r="P172" s="201"/>
    </row>
    <row r="173" spans="1:16" s="237" customFormat="1" ht="63.75">
      <c r="A173" s="70">
        <v>2200164</v>
      </c>
      <c r="B173" s="71" t="s">
        <v>1070</v>
      </c>
      <c r="C173" s="71" t="s">
        <v>1046</v>
      </c>
      <c r="D173" s="71"/>
      <c r="E173" s="71" t="s">
        <v>1071</v>
      </c>
      <c r="F173" s="72" t="s">
        <v>859</v>
      </c>
      <c r="G173" s="71"/>
      <c r="H173" s="242"/>
      <c r="I173" s="71"/>
      <c r="J173" s="71" t="s">
        <v>959</v>
      </c>
      <c r="K173" s="71" t="s">
        <v>1116</v>
      </c>
      <c r="L173" s="235"/>
      <c r="M173" s="236"/>
      <c r="N173" s="236"/>
      <c r="O173" s="236"/>
      <c r="P173" s="235"/>
    </row>
    <row r="174" spans="1:16" s="17" customFormat="1" ht="140.25">
      <c r="A174" s="42">
        <v>2200165</v>
      </c>
      <c r="B174" s="27" t="s">
        <v>766</v>
      </c>
      <c r="C174" s="27" t="s">
        <v>1044</v>
      </c>
      <c r="D174" s="27" t="s">
        <v>1045</v>
      </c>
      <c r="E174" s="71">
        <v>5360</v>
      </c>
      <c r="F174" s="72" t="s">
        <v>860</v>
      </c>
      <c r="G174" s="55">
        <f>2220133.9/1000</f>
        <v>2220.1339</v>
      </c>
      <c r="H174" s="31"/>
      <c r="I174" s="37" t="s">
        <v>2278</v>
      </c>
      <c r="J174" s="27" t="s">
        <v>959</v>
      </c>
      <c r="K174" s="27" t="s">
        <v>1116</v>
      </c>
      <c r="L174" s="201"/>
      <c r="M174" s="202"/>
      <c r="N174" s="202"/>
      <c r="O174" s="202"/>
      <c r="P174" s="201"/>
    </row>
    <row r="175" spans="1:16" s="17" customFormat="1" ht="165.75">
      <c r="A175" s="42">
        <v>2200167</v>
      </c>
      <c r="B175" s="27" t="s">
        <v>766</v>
      </c>
      <c r="C175" s="27" t="s">
        <v>767</v>
      </c>
      <c r="D175" s="27" t="s">
        <v>768</v>
      </c>
      <c r="E175" s="27">
        <v>18754</v>
      </c>
      <c r="F175" s="28" t="s">
        <v>1433</v>
      </c>
      <c r="G175" s="243">
        <f>12383589.54/1000</f>
        <v>12383.589539999999</v>
      </c>
      <c r="H175" s="31">
        <v>42901</v>
      </c>
      <c r="I175" s="27" t="s">
        <v>2279</v>
      </c>
      <c r="J175" s="27" t="s">
        <v>959</v>
      </c>
      <c r="K175" s="27" t="s">
        <v>1116</v>
      </c>
      <c r="L175" s="201"/>
      <c r="M175" s="202"/>
      <c r="N175" s="202"/>
      <c r="O175" s="202"/>
      <c r="P175" s="201"/>
    </row>
    <row r="176" spans="1:16" s="17" customFormat="1" ht="51">
      <c r="A176" s="42">
        <v>2200168</v>
      </c>
      <c r="B176" s="27" t="s">
        <v>766</v>
      </c>
      <c r="C176" s="27" t="s">
        <v>769</v>
      </c>
      <c r="D176" s="27" t="s">
        <v>770</v>
      </c>
      <c r="E176" s="71" t="s">
        <v>1053</v>
      </c>
      <c r="F176" s="72" t="s">
        <v>1434</v>
      </c>
      <c r="G176" s="55">
        <f>963507.15/1000</f>
        <v>963.50715</v>
      </c>
      <c r="H176" s="31">
        <v>42901</v>
      </c>
      <c r="I176" s="27" t="s">
        <v>690</v>
      </c>
      <c r="J176" s="27" t="s">
        <v>959</v>
      </c>
      <c r="K176" s="27" t="s">
        <v>367</v>
      </c>
      <c r="L176" s="201"/>
      <c r="M176" s="202"/>
      <c r="N176" s="202"/>
      <c r="O176" s="202"/>
      <c r="P176" s="201"/>
    </row>
    <row r="177" spans="1:16" s="17" customFormat="1" ht="63.75">
      <c r="A177" s="42">
        <v>2200169</v>
      </c>
      <c r="B177" s="27" t="s">
        <v>766</v>
      </c>
      <c r="C177" s="27" t="s">
        <v>771</v>
      </c>
      <c r="D177" s="27" t="s">
        <v>772</v>
      </c>
      <c r="E177" s="27" t="s">
        <v>773</v>
      </c>
      <c r="F177" s="28" t="s">
        <v>1435</v>
      </c>
      <c r="G177" s="43">
        <f>2001456.84/1000</f>
        <v>2001.45684</v>
      </c>
      <c r="H177" s="31">
        <v>42901</v>
      </c>
      <c r="I177" s="27" t="s">
        <v>690</v>
      </c>
      <c r="J177" s="27" t="s">
        <v>959</v>
      </c>
      <c r="K177" s="27" t="s">
        <v>1116</v>
      </c>
      <c r="L177" s="201"/>
      <c r="M177" s="202"/>
      <c r="N177" s="202"/>
      <c r="O177" s="202"/>
      <c r="P177" s="201"/>
    </row>
    <row r="178" spans="1:16" s="17" customFormat="1" ht="63.75">
      <c r="A178" s="42">
        <v>2200170</v>
      </c>
      <c r="B178" s="27" t="s">
        <v>766</v>
      </c>
      <c r="C178" s="27" t="s">
        <v>871</v>
      </c>
      <c r="D178" s="27" t="s">
        <v>872</v>
      </c>
      <c r="E178" s="27" t="s">
        <v>875</v>
      </c>
      <c r="F178" s="28" t="s">
        <v>1436</v>
      </c>
      <c r="G178" s="43">
        <f>2514834.45/1000</f>
        <v>2514.8344500000003</v>
      </c>
      <c r="H178" s="31" t="s">
        <v>2428</v>
      </c>
      <c r="I178" s="27"/>
      <c r="J178" s="27" t="s">
        <v>959</v>
      </c>
      <c r="K178" s="27" t="s">
        <v>1116</v>
      </c>
      <c r="L178" s="201"/>
      <c r="M178" s="202"/>
      <c r="N178" s="202"/>
      <c r="O178" s="202"/>
      <c r="P178" s="201"/>
    </row>
    <row r="179" spans="1:16" s="17" customFormat="1" ht="63.75">
      <c r="A179" s="42">
        <v>2200171</v>
      </c>
      <c r="B179" s="27" t="s">
        <v>766</v>
      </c>
      <c r="C179" s="27" t="s">
        <v>878</v>
      </c>
      <c r="D179" s="27" t="s">
        <v>873</v>
      </c>
      <c r="E179" s="27" t="s">
        <v>876</v>
      </c>
      <c r="F179" s="28" t="s">
        <v>1437</v>
      </c>
      <c r="G179" s="43">
        <f>2490203/1000</f>
        <v>2490.203</v>
      </c>
      <c r="H179" s="31" t="s">
        <v>2429</v>
      </c>
      <c r="I179" s="27"/>
      <c r="J179" s="27" t="s">
        <v>959</v>
      </c>
      <c r="K179" s="27" t="s">
        <v>1116</v>
      </c>
      <c r="L179" s="201"/>
      <c r="M179" s="202"/>
      <c r="N179" s="202"/>
      <c r="O179" s="202"/>
      <c r="P179" s="201"/>
    </row>
    <row r="180" spans="1:16" s="17" customFormat="1" ht="63.75">
      <c r="A180" s="42">
        <v>2200172</v>
      </c>
      <c r="B180" s="27" t="s">
        <v>766</v>
      </c>
      <c r="C180" s="27" t="s">
        <v>879</v>
      </c>
      <c r="D180" s="27" t="s">
        <v>874</v>
      </c>
      <c r="E180" s="27" t="s">
        <v>877</v>
      </c>
      <c r="F180" s="28" t="s">
        <v>1438</v>
      </c>
      <c r="G180" s="43">
        <f>4714166.15/1000</f>
        <v>4714.16615</v>
      </c>
      <c r="H180" s="31" t="s">
        <v>2430</v>
      </c>
      <c r="I180" s="27"/>
      <c r="J180" s="27" t="s">
        <v>959</v>
      </c>
      <c r="K180" s="27" t="s">
        <v>1116</v>
      </c>
      <c r="L180" s="201"/>
      <c r="M180" s="202"/>
      <c r="N180" s="202"/>
      <c r="O180" s="202"/>
      <c r="P180" s="201"/>
    </row>
    <row r="181" spans="1:16" s="17" customFormat="1" ht="63.75">
      <c r="A181" s="42">
        <v>2200173</v>
      </c>
      <c r="B181" s="27" t="s">
        <v>955</v>
      </c>
      <c r="C181" s="27" t="s">
        <v>1054</v>
      </c>
      <c r="D181" s="27" t="s">
        <v>956</v>
      </c>
      <c r="E181" s="27" t="s">
        <v>957</v>
      </c>
      <c r="F181" s="27" t="s">
        <v>958</v>
      </c>
      <c r="G181" s="27">
        <f>459770/1000</f>
        <v>459.77</v>
      </c>
      <c r="H181" s="31" t="s">
        <v>2431</v>
      </c>
      <c r="I181" s="27"/>
      <c r="J181" s="27" t="s">
        <v>959</v>
      </c>
      <c r="K181" s="27" t="s">
        <v>1116</v>
      </c>
      <c r="L181" s="201"/>
      <c r="M181" s="202"/>
      <c r="N181" s="202"/>
      <c r="O181" s="202"/>
      <c r="P181" s="201"/>
    </row>
    <row r="182" spans="1:16" s="17" customFormat="1" ht="102">
      <c r="A182" s="42">
        <v>2200174</v>
      </c>
      <c r="B182" s="27" t="s">
        <v>742</v>
      </c>
      <c r="C182" s="27" t="s">
        <v>743</v>
      </c>
      <c r="D182" s="27" t="s">
        <v>744</v>
      </c>
      <c r="E182" s="27" t="s">
        <v>745</v>
      </c>
      <c r="F182" s="28" t="s">
        <v>940</v>
      </c>
      <c r="G182" s="43">
        <f>3494415.75/1000</f>
        <v>3494.41575</v>
      </c>
      <c r="H182" s="31">
        <v>42901</v>
      </c>
      <c r="I182" s="27" t="s">
        <v>690</v>
      </c>
      <c r="J182" s="27" t="s">
        <v>959</v>
      </c>
      <c r="K182" s="27" t="s">
        <v>367</v>
      </c>
      <c r="L182" s="201"/>
      <c r="M182" s="202"/>
      <c r="N182" s="202"/>
      <c r="O182" s="202"/>
      <c r="P182" s="201"/>
    </row>
    <row r="183" spans="1:16" s="17" customFormat="1" ht="89.25">
      <c r="A183" s="42">
        <v>2200175</v>
      </c>
      <c r="B183" s="27" t="s">
        <v>742</v>
      </c>
      <c r="C183" s="27" t="s">
        <v>746</v>
      </c>
      <c r="D183" s="27" t="s">
        <v>747</v>
      </c>
      <c r="E183" s="27" t="s">
        <v>748</v>
      </c>
      <c r="F183" s="28" t="s">
        <v>941</v>
      </c>
      <c r="G183" s="43">
        <f>3135686.92/1000</f>
        <v>3135.68692</v>
      </c>
      <c r="H183" s="31">
        <v>42901</v>
      </c>
      <c r="I183" s="27" t="s">
        <v>690</v>
      </c>
      <c r="J183" s="27" t="s">
        <v>959</v>
      </c>
      <c r="K183" s="27" t="s">
        <v>367</v>
      </c>
      <c r="L183" s="201"/>
      <c r="M183" s="202"/>
      <c r="N183" s="202"/>
      <c r="O183" s="202"/>
      <c r="P183" s="201"/>
    </row>
    <row r="184" spans="1:16" s="17" customFormat="1" ht="89.25">
      <c r="A184" s="42">
        <v>2200176</v>
      </c>
      <c r="B184" s="27" t="s">
        <v>742</v>
      </c>
      <c r="C184" s="27" t="s">
        <v>749</v>
      </c>
      <c r="D184" s="27" t="s">
        <v>750</v>
      </c>
      <c r="E184" s="42" t="s">
        <v>1730</v>
      </c>
      <c r="F184" s="27" t="s">
        <v>942</v>
      </c>
      <c r="G184" s="27">
        <f>3883283/1000</f>
        <v>3883.283</v>
      </c>
      <c r="H184" s="31">
        <v>42901</v>
      </c>
      <c r="I184" s="27" t="s">
        <v>690</v>
      </c>
      <c r="J184" s="27" t="s">
        <v>959</v>
      </c>
      <c r="K184" s="27" t="s">
        <v>367</v>
      </c>
      <c r="L184" s="201"/>
      <c r="M184" s="202"/>
      <c r="N184" s="202"/>
      <c r="O184" s="202"/>
      <c r="P184" s="201"/>
    </row>
    <row r="185" spans="1:16" s="17" customFormat="1" ht="89.25">
      <c r="A185" s="42">
        <v>2200177</v>
      </c>
      <c r="B185" s="27" t="s">
        <v>742</v>
      </c>
      <c r="C185" s="27" t="s">
        <v>751</v>
      </c>
      <c r="D185" s="27" t="s">
        <v>752</v>
      </c>
      <c r="E185" s="27" t="s">
        <v>753</v>
      </c>
      <c r="F185" s="28" t="s">
        <v>943</v>
      </c>
      <c r="G185" s="43">
        <f>2548276.61/1000</f>
        <v>2548.27661</v>
      </c>
      <c r="H185" s="31">
        <v>42901</v>
      </c>
      <c r="I185" s="27" t="s">
        <v>690</v>
      </c>
      <c r="J185" s="27" t="s">
        <v>959</v>
      </c>
      <c r="K185" s="27" t="s">
        <v>367</v>
      </c>
      <c r="L185" s="201"/>
      <c r="M185" s="202"/>
      <c r="N185" s="202"/>
      <c r="O185" s="202"/>
      <c r="P185" s="201"/>
    </row>
    <row r="186" spans="1:16" s="17" customFormat="1" ht="89.25">
      <c r="A186" s="42">
        <v>2200178</v>
      </c>
      <c r="B186" s="27" t="s">
        <v>742</v>
      </c>
      <c r="C186" s="27" t="s">
        <v>754</v>
      </c>
      <c r="D186" s="27" t="s">
        <v>755</v>
      </c>
      <c r="E186" s="27" t="s">
        <v>756</v>
      </c>
      <c r="F186" s="28" t="s">
        <v>944</v>
      </c>
      <c r="G186" s="43">
        <f>835298/1000</f>
        <v>835.298</v>
      </c>
      <c r="H186" s="31">
        <v>42901</v>
      </c>
      <c r="I186" s="27" t="s">
        <v>690</v>
      </c>
      <c r="J186" s="27" t="s">
        <v>959</v>
      </c>
      <c r="K186" s="27" t="s">
        <v>367</v>
      </c>
      <c r="L186" s="201"/>
      <c r="M186" s="202"/>
      <c r="N186" s="202"/>
      <c r="O186" s="202"/>
      <c r="P186" s="201"/>
    </row>
    <row r="187" spans="1:16" s="17" customFormat="1" ht="165.75">
      <c r="A187" s="42">
        <v>2200179</v>
      </c>
      <c r="B187" s="27" t="s">
        <v>742</v>
      </c>
      <c r="C187" s="27" t="s">
        <v>757</v>
      </c>
      <c r="D187" s="27" t="s">
        <v>758</v>
      </c>
      <c r="E187" s="27" t="s">
        <v>759</v>
      </c>
      <c r="F187" s="28" t="s">
        <v>945</v>
      </c>
      <c r="G187" s="43">
        <f>4262411.92/1000</f>
        <v>4262.41192</v>
      </c>
      <c r="H187" s="31">
        <v>42901</v>
      </c>
      <c r="I187" s="27" t="s">
        <v>2341</v>
      </c>
      <c r="J187" s="27" t="s">
        <v>959</v>
      </c>
      <c r="K187" s="27" t="s">
        <v>367</v>
      </c>
      <c r="L187" s="201"/>
      <c r="M187" s="202"/>
      <c r="N187" s="202"/>
      <c r="O187" s="202"/>
      <c r="P187" s="201"/>
    </row>
    <row r="188" spans="1:16" s="17" customFormat="1" ht="165.75">
      <c r="A188" s="42">
        <v>2200180</v>
      </c>
      <c r="B188" s="27" t="s">
        <v>742</v>
      </c>
      <c r="C188" s="27" t="s">
        <v>760</v>
      </c>
      <c r="D188" s="27" t="s">
        <v>761</v>
      </c>
      <c r="E188" s="27" t="s">
        <v>762</v>
      </c>
      <c r="F188" s="28" t="s">
        <v>946</v>
      </c>
      <c r="G188" s="43">
        <f>8565712.91/1000</f>
        <v>8565.71291</v>
      </c>
      <c r="H188" s="31">
        <v>42901</v>
      </c>
      <c r="I188" s="27" t="s">
        <v>2341</v>
      </c>
      <c r="J188" s="27" t="s">
        <v>959</v>
      </c>
      <c r="K188" s="27" t="s">
        <v>367</v>
      </c>
      <c r="L188" s="201"/>
      <c r="M188" s="202"/>
      <c r="N188" s="202"/>
      <c r="O188" s="202"/>
      <c r="P188" s="201"/>
    </row>
    <row r="189" spans="1:16" s="17" customFormat="1" ht="165.75">
      <c r="A189" s="42">
        <v>2200181</v>
      </c>
      <c r="B189" s="27" t="s">
        <v>742</v>
      </c>
      <c r="C189" s="27" t="s">
        <v>763</v>
      </c>
      <c r="D189" s="27" t="s">
        <v>764</v>
      </c>
      <c r="E189" s="27" t="s">
        <v>765</v>
      </c>
      <c r="F189" s="28" t="s">
        <v>947</v>
      </c>
      <c r="G189" s="43">
        <f>5061272.92/1000</f>
        <v>5061.27292</v>
      </c>
      <c r="H189" s="31">
        <v>42901</v>
      </c>
      <c r="I189" s="27" t="s">
        <v>2341</v>
      </c>
      <c r="J189" s="27" t="s">
        <v>959</v>
      </c>
      <c r="K189" s="27" t="s">
        <v>367</v>
      </c>
      <c r="L189" s="201"/>
      <c r="M189" s="202"/>
      <c r="N189" s="202"/>
      <c r="O189" s="202"/>
      <c r="P189" s="201"/>
    </row>
    <row r="190" spans="1:16" s="205" customFormat="1" ht="51">
      <c r="A190" s="42">
        <v>2200202</v>
      </c>
      <c r="B190" s="27" t="s">
        <v>97</v>
      </c>
      <c r="C190" s="27" t="s">
        <v>95</v>
      </c>
      <c r="D190" s="27" t="s">
        <v>1138</v>
      </c>
      <c r="E190" s="27" t="s">
        <v>1732</v>
      </c>
      <c r="F190" s="27" t="s">
        <v>1733</v>
      </c>
      <c r="G190" s="43">
        <f>72185.25/1000</f>
        <v>72.18525</v>
      </c>
      <c r="H190" s="31" t="s">
        <v>2283</v>
      </c>
      <c r="I190" s="27" t="s">
        <v>244</v>
      </c>
      <c r="J190" s="27" t="s">
        <v>98</v>
      </c>
      <c r="K190" s="27" t="s">
        <v>209</v>
      </c>
      <c r="L190" s="203"/>
      <c r="M190" s="206"/>
      <c r="N190" s="206"/>
      <c r="O190" s="206"/>
      <c r="P190" s="203"/>
    </row>
    <row r="191" spans="1:16" s="205" customFormat="1" ht="51">
      <c r="A191" s="42">
        <v>2200203</v>
      </c>
      <c r="B191" s="27" t="s">
        <v>1140</v>
      </c>
      <c r="C191" s="27" t="s">
        <v>95</v>
      </c>
      <c r="D191" s="27" t="s">
        <v>1139</v>
      </c>
      <c r="E191" s="27" t="s">
        <v>99</v>
      </c>
      <c r="F191" s="27" t="s">
        <v>1734</v>
      </c>
      <c r="G191" s="43">
        <f>91158.84/1000</f>
        <v>91.15884</v>
      </c>
      <c r="H191" s="16" t="s">
        <v>2284</v>
      </c>
      <c r="I191" s="27" t="s">
        <v>245</v>
      </c>
      <c r="J191" s="27" t="s">
        <v>98</v>
      </c>
      <c r="K191" s="27" t="s">
        <v>209</v>
      </c>
      <c r="L191" s="203"/>
      <c r="M191" s="206"/>
      <c r="N191" s="206"/>
      <c r="O191" s="206"/>
      <c r="P191" s="203"/>
    </row>
    <row r="192" spans="1:16" s="205" customFormat="1" ht="127.5">
      <c r="A192" s="42">
        <v>2200204</v>
      </c>
      <c r="B192" s="27" t="s">
        <v>742</v>
      </c>
      <c r="C192" s="27" t="s">
        <v>95</v>
      </c>
      <c r="D192" s="27" t="s">
        <v>1002</v>
      </c>
      <c r="E192" s="27">
        <v>87.6</v>
      </c>
      <c r="F192" s="27" t="s">
        <v>1003</v>
      </c>
      <c r="G192" s="43">
        <f>500745.16/1000</f>
        <v>500.74516</v>
      </c>
      <c r="H192" s="16" t="s">
        <v>2285</v>
      </c>
      <c r="I192" s="27" t="s">
        <v>2287</v>
      </c>
      <c r="J192" s="27" t="s">
        <v>98</v>
      </c>
      <c r="K192" s="27" t="s">
        <v>1004</v>
      </c>
      <c r="L192" s="203"/>
      <c r="M192" s="206"/>
      <c r="N192" s="206"/>
      <c r="O192" s="206"/>
      <c r="P192" s="203"/>
    </row>
    <row r="193" spans="1:16" s="17" customFormat="1" ht="140.25">
      <c r="A193" s="42">
        <v>2200207</v>
      </c>
      <c r="B193" s="27" t="s">
        <v>36</v>
      </c>
      <c r="C193" s="27" t="s">
        <v>983</v>
      </c>
      <c r="D193" s="27" t="s">
        <v>984</v>
      </c>
      <c r="E193" s="27">
        <v>11.3</v>
      </c>
      <c r="F193" s="27" t="s">
        <v>986</v>
      </c>
      <c r="G193" s="43">
        <f>189024/1000</f>
        <v>189.024</v>
      </c>
      <c r="H193" s="175" t="s">
        <v>2286</v>
      </c>
      <c r="I193" s="35" t="s">
        <v>2278</v>
      </c>
      <c r="J193" s="27" t="s">
        <v>55</v>
      </c>
      <c r="K193" s="27" t="s">
        <v>1148</v>
      </c>
      <c r="L193" s="201"/>
      <c r="M193" s="202"/>
      <c r="N193" s="202"/>
      <c r="O193" s="202"/>
      <c r="P193" s="201"/>
    </row>
    <row r="194" spans="1:16" s="205" customFormat="1" ht="140.25">
      <c r="A194" s="42">
        <v>2200209</v>
      </c>
      <c r="B194" s="27" t="s">
        <v>726</v>
      </c>
      <c r="C194" s="27" t="s">
        <v>983</v>
      </c>
      <c r="D194" s="27" t="s">
        <v>985</v>
      </c>
      <c r="E194" s="27">
        <v>23</v>
      </c>
      <c r="F194" s="27" t="s">
        <v>1307</v>
      </c>
      <c r="G194" s="43">
        <f>48760.23/1000</f>
        <v>48.76023</v>
      </c>
      <c r="H194" s="175" t="s">
        <v>2288</v>
      </c>
      <c r="I194" s="35" t="s">
        <v>2278</v>
      </c>
      <c r="J194" s="27" t="s">
        <v>55</v>
      </c>
      <c r="K194" s="27" t="s">
        <v>987</v>
      </c>
      <c r="L194" s="203"/>
      <c r="M194" s="206"/>
      <c r="N194" s="206"/>
      <c r="O194" s="206"/>
      <c r="P194" s="203"/>
    </row>
    <row r="195" spans="1:16" s="205" customFormat="1" ht="178.5">
      <c r="A195" s="51">
        <v>2200304</v>
      </c>
      <c r="B195" s="37" t="s">
        <v>1407</v>
      </c>
      <c r="C195" s="37" t="s">
        <v>1408</v>
      </c>
      <c r="D195" s="27" t="s">
        <v>1754</v>
      </c>
      <c r="E195" s="246" t="s">
        <v>1755</v>
      </c>
      <c r="F195" s="27" t="s">
        <v>1756</v>
      </c>
      <c r="G195" s="50">
        <f>2621955.67/1000</f>
        <v>2621.95567</v>
      </c>
      <c r="H195" s="16" t="s">
        <v>2290</v>
      </c>
      <c r="I195" s="35" t="s">
        <v>2289</v>
      </c>
      <c r="J195" s="37" t="s">
        <v>13</v>
      </c>
      <c r="K195" s="37"/>
      <c r="L195" s="203"/>
      <c r="M195" s="206"/>
      <c r="N195" s="206"/>
      <c r="O195" s="206"/>
      <c r="P195" s="203"/>
    </row>
    <row r="196" spans="1:17" s="208" customFormat="1" ht="102">
      <c r="A196" s="42">
        <v>2201128</v>
      </c>
      <c r="B196" s="27" t="s">
        <v>742</v>
      </c>
      <c r="C196" s="27" t="s">
        <v>2130</v>
      </c>
      <c r="D196" s="27" t="s">
        <v>2131</v>
      </c>
      <c r="E196" s="27">
        <v>483</v>
      </c>
      <c r="F196" s="244"/>
      <c r="G196" s="43">
        <f>2394068/1000</f>
        <v>2394.068</v>
      </c>
      <c r="H196" s="27" t="s">
        <v>2132</v>
      </c>
      <c r="I196" s="27" t="s">
        <v>2133</v>
      </c>
      <c r="J196" s="27" t="s">
        <v>959</v>
      </c>
      <c r="K196" s="27" t="s">
        <v>2134</v>
      </c>
      <c r="L196" s="216"/>
      <c r="M196" s="216"/>
      <c r="N196" s="228"/>
      <c r="O196" s="217"/>
      <c r="P196" s="217"/>
      <c r="Q196" s="222"/>
    </row>
    <row r="197" spans="1:16" s="118" customFormat="1" ht="20.25" customHeight="1">
      <c r="A197" s="277" t="s">
        <v>65</v>
      </c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116"/>
      <c r="M197" s="117"/>
      <c r="N197" s="117"/>
      <c r="O197" s="117"/>
      <c r="P197" s="116"/>
    </row>
    <row r="198" spans="1:18" s="205" customFormat="1" ht="89.25">
      <c r="A198" s="51">
        <v>2200210</v>
      </c>
      <c r="B198" s="37" t="s">
        <v>66</v>
      </c>
      <c r="C198" s="37" t="s">
        <v>10</v>
      </c>
      <c r="D198" s="37" t="s">
        <v>1736</v>
      </c>
      <c r="E198" s="71">
        <v>1695</v>
      </c>
      <c r="F198" s="71"/>
      <c r="G198" s="71">
        <v>439.6</v>
      </c>
      <c r="H198" s="77">
        <v>38161</v>
      </c>
      <c r="I198" s="37" t="s">
        <v>246</v>
      </c>
      <c r="J198" s="37" t="s">
        <v>28</v>
      </c>
      <c r="K198" s="37" t="s">
        <v>247</v>
      </c>
      <c r="L198" s="203"/>
      <c r="M198" s="204"/>
      <c r="N198" s="204"/>
      <c r="O198" s="204"/>
      <c r="P198" s="204"/>
      <c r="R198" s="211"/>
    </row>
    <row r="199" spans="1:18" s="205" customFormat="1" ht="89.25">
      <c r="A199" s="51">
        <v>2200211</v>
      </c>
      <c r="B199" s="37" t="s">
        <v>66</v>
      </c>
      <c r="C199" s="37" t="s">
        <v>88</v>
      </c>
      <c r="D199" s="37" t="s">
        <v>390</v>
      </c>
      <c r="E199" s="27">
        <v>1834</v>
      </c>
      <c r="F199" s="27"/>
      <c r="G199" s="43">
        <f>968058.56/1000</f>
        <v>968.05856</v>
      </c>
      <c r="H199" s="77">
        <v>36482</v>
      </c>
      <c r="I199" s="37" t="s">
        <v>248</v>
      </c>
      <c r="J199" s="37" t="s">
        <v>13</v>
      </c>
      <c r="K199" s="175" t="s">
        <v>2291</v>
      </c>
      <c r="L199" s="203"/>
      <c r="M199" s="206"/>
      <c r="N199" s="206"/>
      <c r="O199" s="206"/>
      <c r="P199" s="203"/>
      <c r="R199" s="211"/>
    </row>
    <row r="200" spans="1:16" s="205" customFormat="1" ht="102">
      <c r="A200" s="51">
        <v>2200213</v>
      </c>
      <c r="B200" s="37" t="s">
        <v>66</v>
      </c>
      <c r="C200" s="37" t="s">
        <v>974</v>
      </c>
      <c r="D200" s="37" t="s">
        <v>863</v>
      </c>
      <c r="E200" s="27">
        <v>4522</v>
      </c>
      <c r="F200" s="27"/>
      <c r="G200" s="27">
        <f>1531420/1000</f>
        <v>1531.42</v>
      </c>
      <c r="H200" s="175" t="s">
        <v>2293</v>
      </c>
      <c r="I200" s="37" t="s">
        <v>2292</v>
      </c>
      <c r="J200" s="37" t="s">
        <v>13</v>
      </c>
      <c r="K200" s="37"/>
      <c r="L200" s="203"/>
      <c r="M200" s="206"/>
      <c r="N200" s="206"/>
      <c r="O200" s="206"/>
      <c r="P200" s="203"/>
    </row>
    <row r="201" spans="1:16" s="17" customFormat="1" ht="51">
      <c r="A201" s="51">
        <v>2200214</v>
      </c>
      <c r="B201" s="37" t="s">
        <v>66</v>
      </c>
      <c r="C201" s="37" t="s">
        <v>1160</v>
      </c>
      <c r="D201" s="37" t="s">
        <v>1161</v>
      </c>
      <c r="E201" s="27">
        <v>679</v>
      </c>
      <c r="F201" s="27"/>
      <c r="G201" s="43">
        <f>155280.51/1000</f>
        <v>155.28051000000002</v>
      </c>
      <c r="H201" s="175" t="s">
        <v>2409</v>
      </c>
      <c r="I201" s="37" t="s">
        <v>1162</v>
      </c>
      <c r="J201" s="37" t="s">
        <v>13</v>
      </c>
      <c r="K201" s="37"/>
      <c r="L201" s="201"/>
      <c r="M201" s="202"/>
      <c r="N201" s="202"/>
      <c r="O201" s="202"/>
      <c r="P201" s="201"/>
    </row>
    <row r="202" spans="1:18" s="17" customFormat="1" ht="51">
      <c r="A202" s="51">
        <v>2200215</v>
      </c>
      <c r="B202" s="37" t="s">
        <v>66</v>
      </c>
      <c r="C202" s="37" t="s">
        <v>58</v>
      </c>
      <c r="D202" s="37" t="s">
        <v>250</v>
      </c>
      <c r="E202" s="27">
        <v>1953</v>
      </c>
      <c r="F202" s="27"/>
      <c r="G202" s="43">
        <f>972886.95/1000</f>
        <v>972.88695</v>
      </c>
      <c r="H202" s="16" t="s">
        <v>2410</v>
      </c>
      <c r="I202" s="37" t="s">
        <v>251</v>
      </c>
      <c r="J202" s="37" t="s">
        <v>13</v>
      </c>
      <c r="K202" s="37"/>
      <c r="L202" s="201"/>
      <c r="M202" s="202"/>
      <c r="N202" s="202"/>
      <c r="O202" s="202"/>
      <c r="P202" s="201"/>
      <c r="R202" s="210"/>
    </row>
    <row r="203" spans="1:16" s="215" customFormat="1" ht="51">
      <c r="A203" s="42">
        <v>2200220</v>
      </c>
      <c r="B203" s="27" t="s">
        <v>66</v>
      </c>
      <c r="C203" s="27" t="s">
        <v>16</v>
      </c>
      <c r="D203" s="27" t="s">
        <v>1737</v>
      </c>
      <c r="E203" s="27">
        <v>1017</v>
      </c>
      <c r="F203" s="27"/>
      <c r="G203" s="274">
        <f>584907.21/1000</f>
        <v>584.90721</v>
      </c>
      <c r="H203" s="175" t="s">
        <v>2411</v>
      </c>
      <c r="I203" s="27" t="s">
        <v>254</v>
      </c>
      <c r="J203" s="27" t="s">
        <v>13</v>
      </c>
      <c r="K203" s="27"/>
      <c r="L203" s="212"/>
      <c r="M203" s="213"/>
      <c r="N203" s="213"/>
      <c r="O203" s="213"/>
      <c r="P203" s="212"/>
    </row>
    <row r="204" spans="1:16" s="17" customFormat="1" ht="38.25">
      <c r="A204" s="51">
        <v>2200221</v>
      </c>
      <c r="B204" s="37" t="s">
        <v>66</v>
      </c>
      <c r="C204" s="37" t="s">
        <v>67</v>
      </c>
      <c r="D204" s="37" t="s">
        <v>1738</v>
      </c>
      <c r="E204" s="50">
        <v>456</v>
      </c>
      <c r="F204" s="27"/>
      <c r="G204" s="50">
        <f>89599.44/1000</f>
        <v>89.59944</v>
      </c>
      <c r="H204" s="77">
        <v>38535</v>
      </c>
      <c r="I204" s="37" t="s">
        <v>255</v>
      </c>
      <c r="J204" s="37" t="s">
        <v>13</v>
      </c>
      <c r="K204" s="37" t="s">
        <v>263</v>
      </c>
      <c r="L204" s="201"/>
      <c r="M204" s="202"/>
      <c r="N204" s="202"/>
      <c r="O204" s="202"/>
      <c r="P204" s="201"/>
    </row>
    <row r="205" spans="1:16" s="17" customFormat="1" ht="54" customHeight="1">
      <c r="A205" s="51">
        <v>2200222</v>
      </c>
      <c r="B205" s="37" t="s">
        <v>66</v>
      </c>
      <c r="C205" s="37" t="s">
        <v>21</v>
      </c>
      <c r="D205" s="37" t="s">
        <v>1739</v>
      </c>
      <c r="E205" s="50">
        <v>745</v>
      </c>
      <c r="F205" s="27"/>
      <c r="G205" s="50">
        <f>274234.5/1000</f>
        <v>274.2345</v>
      </c>
      <c r="H205" s="77">
        <v>38535</v>
      </c>
      <c r="I205" s="37" t="s">
        <v>256</v>
      </c>
      <c r="J205" s="37" t="s">
        <v>13</v>
      </c>
      <c r="K205" s="37" t="s">
        <v>263</v>
      </c>
      <c r="L205" s="201"/>
      <c r="M205" s="202"/>
      <c r="N205" s="202"/>
      <c r="O205" s="202"/>
      <c r="P205" s="201"/>
    </row>
    <row r="206" spans="1:16" s="17" customFormat="1" ht="51">
      <c r="A206" s="51">
        <v>2200223</v>
      </c>
      <c r="B206" s="37" t="s">
        <v>66</v>
      </c>
      <c r="C206" s="37" t="s">
        <v>20</v>
      </c>
      <c r="D206" s="37" t="s">
        <v>1740</v>
      </c>
      <c r="E206" s="50">
        <v>770</v>
      </c>
      <c r="F206" s="27"/>
      <c r="G206" s="50">
        <f>196034.3/1000</f>
        <v>196.0343</v>
      </c>
      <c r="H206" s="77">
        <v>38535</v>
      </c>
      <c r="I206" s="37" t="s">
        <v>257</v>
      </c>
      <c r="J206" s="37" t="s">
        <v>13</v>
      </c>
      <c r="K206" s="37" t="s">
        <v>263</v>
      </c>
      <c r="L206" s="201"/>
      <c r="M206" s="202"/>
      <c r="N206" s="202"/>
      <c r="O206" s="202"/>
      <c r="P206" s="201"/>
    </row>
    <row r="207" spans="1:16" s="17" customFormat="1" ht="38.25">
      <c r="A207" s="51">
        <v>2200224</v>
      </c>
      <c r="B207" s="37" t="s">
        <v>66</v>
      </c>
      <c r="C207" s="37" t="s">
        <v>23</v>
      </c>
      <c r="D207" s="37" t="s">
        <v>1741</v>
      </c>
      <c r="E207" s="50">
        <v>151</v>
      </c>
      <c r="F207" s="27"/>
      <c r="G207" s="50">
        <f>34598.63/1000</f>
        <v>34.59863</v>
      </c>
      <c r="H207" s="77">
        <v>38535</v>
      </c>
      <c r="I207" s="37" t="s">
        <v>258</v>
      </c>
      <c r="J207" s="37" t="s">
        <v>13</v>
      </c>
      <c r="K207" s="37" t="s">
        <v>263</v>
      </c>
      <c r="L207" s="201"/>
      <c r="M207" s="202"/>
      <c r="N207" s="202"/>
      <c r="O207" s="202"/>
      <c r="P207" s="201"/>
    </row>
    <row r="208" spans="1:16" s="17" customFormat="1" ht="63.75">
      <c r="A208" s="51">
        <v>2200225</v>
      </c>
      <c r="B208" s="37" t="s">
        <v>66</v>
      </c>
      <c r="C208" s="37" t="s">
        <v>448</v>
      </c>
      <c r="D208" s="37" t="s">
        <v>449</v>
      </c>
      <c r="E208" s="50">
        <v>393</v>
      </c>
      <c r="F208" s="27"/>
      <c r="G208" s="50" t="s">
        <v>1743</v>
      </c>
      <c r="H208" s="16" t="s">
        <v>2412</v>
      </c>
      <c r="I208" s="37"/>
      <c r="J208" s="37" t="s">
        <v>13</v>
      </c>
      <c r="K208" s="37" t="s">
        <v>263</v>
      </c>
      <c r="L208" s="201"/>
      <c r="M208" s="202"/>
      <c r="N208" s="202"/>
      <c r="O208" s="202"/>
      <c r="P208" s="201"/>
    </row>
    <row r="209" spans="1:16" s="17" customFormat="1" ht="38.25">
      <c r="A209" s="51">
        <v>2200226</v>
      </c>
      <c r="B209" s="37" t="s">
        <v>66</v>
      </c>
      <c r="C209" s="37" t="s">
        <v>24</v>
      </c>
      <c r="D209" s="37" t="s">
        <v>1742</v>
      </c>
      <c r="E209" s="50">
        <v>851</v>
      </c>
      <c r="F209" s="27"/>
      <c r="G209" s="50">
        <f>216656.09/1000</f>
        <v>216.65609</v>
      </c>
      <c r="H209" s="77">
        <v>38535</v>
      </c>
      <c r="I209" s="37" t="s">
        <v>259</v>
      </c>
      <c r="J209" s="37" t="s">
        <v>13</v>
      </c>
      <c r="K209" s="37" t="s">
        <v>263</v>
      </c>
      <c r="L209" s="201"/>
      <c r="M209" s="202"/>
      <c r="N209" s="202"/>
      <c r="O209" s="202"/>
      <c r="P209" s="201"/>
    </row>
    <row r="210" spans="1:16" s="17" customFormat="1" ht="38.25">
      <c r="A210" s="51">
        <v>2200227</v>
      </c>
      <c r="B210" s="37" t="s">
        <v>66</v>
      </c>
      <c r="C210" s="37" t="s">
        <v>25</v>
      </c>
      <c r="D210" s="37" t="s">
        <v>1744</v>
      </c>
      <c r="E210" s="78">
        <v>504</v>
      </c>
      <c r="F210" s="37"/>
      <c r="G210" s="78">
        <v>62.1</v>
      </c>
      <c r="H210" s="77">
        <v>38535</v>
      </c>
      <c r="I210" s="37" t="s">
        <v>260</v>
      </c>
      <c r="J210" s="37" t="s">
        <v>13</v>
      </c>
      <c r="K210" s="37" t="s">
        <v>263</v>
      </c>
      <c r="L210" s="201"/>
      <c r="M210" s="202"/>
      <c r="N210" s="202"/>
      <c r="O210" s="202"/>
      <c r="P210" s="201"/>
    </row>
    <row r="211" spans="1:16" s="17" customFormat="1" ht="38.25">
      <c r="A211" s="51">
        <v>2200228</v>
      </c>
      <c r="B211" s="37" t="s">
        <v>66</v>
      </c>
      <c r="C211" s="37" t="s">
        <v>68</v>
      </c>
      <c r="D211" s="37" t="s">
        <v>1745</v>
      </c>
      <c r="E211" s="50">
        <v>458</v>
      </c>
      <c r="F211" s="27"/>
      <c r="G211" s="50">
        <f>104941.54/1000</f>
        <v>104.94153999999999</v>
      </c>
      <c r="H211" s="77">
        <v>38535</v>
      </c>
      <c r="I211" s="37" t="s">
        <v>261</v>
      </c>
      <c r="J211" s="37" t="s">
        <v>13</v>
      </c>
      <c r="K211" s="37" t="s">
        <v>263</v>
      </c>
      <c r="L211" s="201"/>
      <c r="M211" s="202"/>
      <c r="N211" s="202"/>
      <c r="O211" s="202"/>
      <c r="P211" s="201"/>
    </row>
    <row r="212" spans="1:16" s="17" customFormat="1" ht="38.25">
      <c r="A212" s="51">
        <v>2200229</v>
      </c>
      <c r="B212" s="37" t="s">
        <v>66</v>
      </c>
      <c r="C212" s="37" t="s">
        <v>26</v>
      </c>
      <c r="D212" s="37" t="s">
        <v>1746</v>
      </c>
      <c r="E212" s="50">
        <v>432</v>
      </c>
      <c r="F212" s="27"/>
      <c r="G212" s="50">
        <f>109632.96/1000</f>
        <v>109.63296000000001</v>
      </c>
      <c r="H212" s="77">
        <v>38535</v>
      </c>
      <c r="I212" s="37" t="s">
        <v>262</v>
      </c>
      <c r="J212" s="37" t="s">
        <v>13</v>
      </c>
      <c r="K212" s="37" t="s">
        <v>263</v>
      </c>
      <c r="L212" s="201"/>
      <c r="M212" s="202"/>
      <c r="N212" s="202"/>
      <c r="O212" s="202"/>
      <c r="P212" s="201"/>
    </row>
    <row r="213" spans="1:16" s="17" customFormat="1" ht="38.25">
      <c r="A213" s="51">
        <v>2200230</v>
      </c>
      <c r="B213" s="37" t="s">
        <v>66</v>
      </c>
      <c r="C213" s="37" t="s">
        <v>1174</v>
      </c>
      <c r="D213" s="37" t="s">
        <v>1175</v>
      </c>
      <c r="E213" s="78">
        <v>3404</v>
      </c>
      <c r="F213" s="37"/>
      <c r="G213" s="78">
        <v>1287.3</v>
      </c>
      <c r="H213" s="77">
        <v>44267</v>
      </c>
      <c r="I213" s="37"/>
      <c r="J213" s="37" t="s">
        <v>13</v>
      </c>
      <c r="K213" s="37" t="s">
        <v>263</v>
      </c>
      <c r="L213" s="201"/>
      <c r="M213" s="202"/>
      <c r="N213" s="202"/>
      <c r="O213" s="202"/>
      <c r="P213" s="201"/>
    </row>
    <row r="214" spans="1:16" s="17" customFormat="1" ht="51">
      <c r="A214" s="51">
        <v>2200231</v>
      </c>
      <c r="B214" s="37" t="s">
        <v>66</v>
      </c>
      <c r="C214" s="37" t="s">
        <v>1176</v>
      </c>
      <c r="D214" s="37" t="s">
        <v>1177</v>
      </c>
      <c r="E214" s="78">
        <v>100</v>
      </c>
      <c r="F214" s="37"/>
      <c r="G214" s="78" t="s">
        <v>1406</v>
      </c>
      <c r="H214" s="77" t="s">
        <v>2413</v>
      </c>
      <c r="I214" s="37"/>
      <c r="J214" s="37" t="s">
        <v>13</v>
      </c>
      <c r="K214" s="37" t="s">
        <v>120</v>
      </c>
      <c r="L214" s="201"/>
      <c r="M214" s="202"/>
      <c r="N214" s="202"/>
      <c r="O214" s="202"/>
      <c r="P214" s="201"/>
    </row>
    <row r="215" spans="1:16" s="17" customFormat="1" ht="51">
      <c r="A215" s="51">
        <v>2200232</v>
      </c>
      <c r="B215" s="37" t="s">
        <v>66</v>
      </c>
      <c r="C215" s="37" t="s">
        <v>1178</v>
      </c>
      <c r="D215" s="37" t="s">
        <v>1179</v>
      </c>
      <c r="E215" s="79">
        <v>104.64</v>
      </c>
      <c r="F215" s="27"/>
      <c r="G215" s="50">
        <f>20530.37/1000</f>
        <v>20.530369999999998</v>
      </c>
      <c r="H215" s="77" t="s">
        <v>2414</v>
      </c>
      <c r="I215" s="37"/>
      <c r="J215" s="37" t="s">
        <v>13</v>
      </c>
      <c r="K215" s="37" t="s">
        <v>120</v>
      </c>
      <c r="L215" s="201"/>
      <c r="M215" s="202"/>
      <c r="N215" s="202"/>
      <c r="O215" s="202"/>
      <c r="P215" s="201"/>
    </row>
    <row r="216" spans="1:16" s="17" customFormat="1" ht="102">
      <c r="A216" s="51">
        <v>2200233</v>
      </c>
      <c r="B216" s="37" t="s">
        <v>66</v>
      </c>
      <c r="C216" s="37" t="s">
        <v>1180</v>
      </c>
      <c r="D216" s="37" t="s">
        <v>1181</v>
      </c>
      <c r="E216" s="78">
        <v>128</v>
      </c>
      <c r="F216" s="37"/>
      <c r="G216" s="78">
        <v>66.56</v>
      </c>
      <c r="H216" s="77" t="s">
        <v>2415</v>
      </c>
      <c r="I216" s="37"/>
      <c r="J216" s="37" t="s">
        <v>13</v>
      </c>
      <c r="K216" s="37" t="s">
        <v>120</v>
      </c>
      <c r="L216" s="201"/>
      <c r="M216" s="202"/>
      <c r="N216" s="202"/>
      <c r="O216" s="202"/>
      <c r="P216" s="201"/>
    </row>
    <row r="217" spans="1:16" s="17" customFormat="1" ht="140.25">
      <c r="A217" s="51">
        <v>2200234</v>
      </c>
      <c r="B217" s="37" t="s">
        <v>66</v>
      </c>
      <c r="C217" s="37" t="s">
        <v>1182</v>
      </c>
      <c r="D217" s="37" t="s">
        <v>1183</v>
      </c>
      <c r="E217" s="50">
        <v>100</v>
      </c>
      <c r="F217" s="27"/>
      <c r="G217" s="50">
        <f>7297/1000</f>
        <v>7.297</v>
      </c>
      <c r="H217" s="77" t="s">
        <v>2416</v>
      </c>
      <c r="I217" s="37"/>
      <c r="J217" s="37" t="s">
        <v>13</v>
      </c>
      <c r="K217" s="37" t="s">
        <v>120</v>
      </c>
      <c r="L217" s="201"/>
      <c r="M217" s="202"/>
      <c r="N217" s="202"/>
      <c r="O217" s="202"/>
      <c r="P217" s="201"/>
    </row>
    <row r="218" spans="1:16" s="17" customFormat="1" ht="63.75">
      <c r="A218" s="51">
        <v>2200235</v>
      </c>
      <c r="B218" s="37" t="s">
        <v>66</v>
      </c>
      <c r="C218" s="37" t="s">
        <v>353</v>
      </c>
      <c r="D218" s="37" t="s">
        <v>1184</v>
      </c>
      <c r="E218" s="50">
        <v>1091</v>
      </c>
      <c r="F218" s="27"/>
      <c r="G218" s="50">
        <f>347068.92/1000</f>
        <v>347.06892</v>
      </c>
      <c r="H218" s="77" t="s">
        <v>2417</v>
      </c>
      <c r="I218" s="37"/>
      <c r="J218" s="37" t="s">
        <v>13</v>
      </c>
      <c r="K218" s="37" t="s">
        <v>263</v>
      </c>
      <c r="L218" s="201"/>
      <c r="M218" s="202"/>
      <c r="N218" s="202"/>
      <c r="O218" s="202"/>
      <c r="P218" s="201"/>
    </row>
    <row r="219" spans="1:16" s="39" customFormat="1" ht="51">
      <c r="A219" s="51">
        <v>2200236</v>
      </c>
      <c r="B219" s="37" t="s">
        <v>641</v>
      </c>
      <c r="C219" s="37" t="s">
        <v>1390</v>
      </c>
      <c r="D219" s="37"/>
      <c r="E219" s="27">
        <v>2</v>
      </c>
      <c r="F219" s="27" t="s">
        <v>1747</v>
      </c>
      <c r="G219" s="78"/>
      <c r="H219" s="77">
        <v>43066</v>
      </c>
      <c r="I219" s="37" t="s">
        <v>775</v>
      </c>
      <c r="J219" s="37" t="s">
        <v>13</v>
      </c>
      <c r="K219" s="37"/>
      <c r="L219" s="48"/>
      <c r="M219" s="49"/>
      <c r="N219" s="49"/>
      <c r="O219" s="49"/>
      <c r="P219" s="48"/>
    </row>
    <row r="220" spans="1:16" s="39" customFormat="1" ht="51">
      <c r="A220" s="51">
        <v>2200237</v>
      </c>
      <c r="B220" s="37" t="s">
        <v>641</v>
      </c>
      <c r="C220" s="37" t="s">
        <v>1391</v>
      </c>
      <c r="D220" s="37"/>
      <c r="E220" s="37">
        <v>2</v>
      </c>
      <c r="F220" s="37" t="s">
        <v>634</v>
      </c>
      <c r="G220" s="78"/>
      <c r="H220" s="77">
        <v>43066</v>
      </c>
      <c r="I220" s="37" t="s">
        <v>775</v>
      </c>
      <c r="J220" s="37" t="s">
        <v>13</v>
      </c>
      <c r="K220" s="37"/>
      <c r="L220" s="48"/>
      <c r="M220" s="49"/>
      <c r="N220" s="49"/>
      <c r="O220" s="49"/>
      <c r="P220" s="48"/>
    </row>
    <row r="221" spans="1:16" s="39" customFormat="1" ht="51">
      <c r="A221" s="51">
        <v>2200238</v>
      </c>
      <c r="B221" s="37" t="s">
        <v>641</v>
      </c>
      <c r="C221" s="37" t="s">
        <v>1392</v>
      </c>
      <c r="D221" s="37"/>
      <c r="E221" s="37">
        <v>1.1</v>
      </c>
      <c r="F221" s="37" t="s">
        <v>634</v>
      </c>
      <c r="G221" s="78"/>
      <c r="H221" s="77">
        <v>43066</v>
      </c>
      <c r="I221" s="37" t="s">
        <v>775</v>
      </c>
      <c r="J221" s="37" t="s">
        <v>13</v>
      </c>
      <c r="K221" s="37"/>
      <c r="L221" s="48"/>
      <c r="M221" s="49"/>
      <c r="N221" s="49"/>
      <c r="O221" s="49"/>
      <c r="P221" s="48"/>
    </row>
    <row r="222" spans="1:16" s="39" customFormat="1" ht="63.75">
      <c r="A222" s="51">
        <v>2200239</v>
      </c>
      <c r="B222" s="37" t="s">
        <v>641</v>
      </c>
      <c r="C222" s="37" t="s">
        <v>1393</v>
      </c>
      <c r="D222" s="37"/>
      <c r="E222" s="37">
        <v>1.15</v>
      </c>
      <c r="F222" s="37" t="s">
        <v>634</v>
      </c>
      <c r="G222" s="78"/>
      <c r="H222" s="77">
        <v>43066</v>
      </c>
      <c r="I222" s="37" t="s">
        <v>775</v>
      </c>
      <c r="J222" s="37" t="s">
        <v>13</v>
      </c>
      <c r="K222" s="37"/>
      <c r="L222" s="48"/>
      <c r="M222" s="49"/>
      <c r="N222" s="49"/>
      <c r="O222" s="49"/>
      <c r="P222" s="48"/>
    </row>
    <row r="223" spans="1:16" s="39" customFormat="1" ht="38.25">
      <c r="A223" s="51">
        <v>2200240</v>
      </c>
      <c r="B223" s="37" t="s">
        <v>641</v>
      </c>
      <c r="C223" s="37" t="s">
        <v>1394</v>
      </c>
      <c r="D223" s="37"/>
      <c r="E223" s="37">
        <v>1.9</v>
      </c>
      <c r="F223" s="37" t="s">
        <v>634</v>
      </c>
      <c r="G223" s="78"/>
      <c r="H223" s="77">
        <v>43066</v>
      </c>
      <c r="I223" s="37" t="s">
        <v>775</v>
      </c>
      <c r="J223" s="37" t="s">
        <v>13</v>
      </c>
      <c r="K223" s="37"/>
      <c r="L223" s="48"/>
      <c r="M223" s="49"/>
      <c r="N223" s="49"/>
      <c r="O223" s="49"/>
      <c r="P223" s="48"/>
    </row>
    <row r="224" spans="1:16" s="39" customFormat="1" ht="38.25">
      <c r="A224" s="51">
        <v>2200241</v>
      </c>
      <c r="B224" s="37" t="s">
        <v>641</v>
      </c>
      <c r="C224" s="37" t="s">
        <v>1395</v>
      </c>
      <c r="D224" s="37"/>
      <c r="E224" s="37">
        <v>1.2</v>
      </c>
      <c r="F224" s="37" t="s">
        <v>635</v>
      </c>
      <c r="G224" s="78"/>
      <c r="H224" s="77">
        <v>43066</v>
      </c>
      <c r="I224" s="37" t="s">
        <v>775</v>
      </c>
      <c r="J224" s="37" t="s">
        <v>13</v>
      </c>
      <c r="K224" s="37"/>
      <c r="L224" s="48"/>
      <c r="M224" s="49"/>
      <c r="N224" s="49"/>
      <c r="O224" s="49"/>
      <c r="P224" s="48"/>
    </row>
    <row r="225" spans="1:16" s="39" customFormat="1" ht="38.25">
      <c r="A225" s="51">
        <v>2200242</v>
      </c>
      <c r="B225" s="37" t="s">
        <v>641</v>
      </c>
      <c r="C225" s="37" t="s">
        <v>1396</v>
      </c>
      <c r="D225" s="37"/>
      <c r="E225" s="37">
        <v>0.3</v>
      </c>
      <c r="F225" s="37" t="s">
        <v>634</v>
      </c>
      <c r="G225" s="78"/>
      <c r="H225" s="77">
        <v>43066</v>
      </c>
      <c r="I225" s="37" t="s">
        <v>775</v>
      </c>
      <c r="J225" s="37" t="s">
        <v>13</v>
      </c>
      <c r="K225" s="37"/>
      <c r="L225" s="48"/>
      <c r="M225" s="49"/>
      <c r="N225" s="49"/>
      <c r="O225" s="49"/>
      <c r="P225" s="48"/>
    </row>
    <row r="226" spans="1:16" s="39" customFormat="1" ht="38.25">
      <c r="A226" s="51">
        <v>2200243</v>
      </c>
      <c r="B226" s="37" t="s">
        <v>641</v>
      </c>
      <c r="C226" s="37" t="s">
        <v>1397</v>
      </c>
      <c r="D226" s="37"/>
      <c r="E226" s="37">
        <v>0.4</v>
      </c>
      <c r="F226" s="37" t="s">
        <v>634</v>
      </c>
      <c r="G226" s="78"/>
      <c r="H226" s="77">
        <v>43066</v>
      </c>
      <c r="I226" s="37" t="s">
        <v>775</v>
      </c>
      <c r="J226" s="37" t="s">
        <v>13</v>
      </c>
      <c r="K226" s="37"/>
      <c r="L226" s="48"/>
      <c r="M226" s="49"/>
      <c r="N226" s="49"/>
      <c r="O226" s="49"/>
      <c r="P226" s="48"/>
    </row>
    <row r="227" spans="1:16" s="39" customFormat="1" ht="38.25">
      <c r="A227" s="51">
        <v>2200244</v>
      </c>
      <c r="B227" s="37" t="s">
        <v>641</v>
      </c>
      <c r="C227" s="37" t="s">
        <v>1398</v>
      </c>
      <c r="D227" s="37"/>
      <c r="E227" s="37">
        <v>3.27</v>
      </c>
      <c r="F227" s="37" t="s">
        <v>634</v>
      </c>
      <c r="G227" s="78"/>
      <c r="H227" s="77">
        <v>43066</v>
      </c>
      <c r="I227" s="37" t="s">
        <v>775</v>
      </c>
      <c r="J227" s="37" t="s">
        <v>13</v>
      </c>
      <c r="K227" s="37"/>
      <c r="L227" s="48"/>
      <c r="M227" s="49"/>
      <c r="N227" s="49"/>
      <c r="O227" s="49"/>
      <c r="P227" s="48"/>
    </row>
    <row r="228" spans="1:16" s="39" customFormat="1" ht="38.25">
      <c r="A228" s="51">
        <v>2200245</v>
      </c>
      <c r="B228" s="37" t="s">
        <v>641</v>
      </c>
      <c r="C228" s="37" t="s">
        <v>1399</v>
      </c>
      <c r="D228" s="37"/>
      <c r="E228" s="27">
        <v>1.2</v>
      </c>
      <c r="F228" s="27" t="s">
        <v>1748</v>
      </c>
      <c r="G228" s="78"/>
      <c r="H228" s="77">
        <v>43066</v>
      </c>
      <c r="I228" s="37" t="s">
        <v>775</v>
      </c>
      <c r="J228" s="37" t="s">
        <v>13</v>
      </c>
      <c r="K228" s="37"/>
      <c r="L228" s="48"/>
      <c r="M228" s="49"/>
      <c r="N228" s="49"/>
      <c r="O228" s="49"/>
      <c r="P228" s="48"/>
    </row>
    <row r="229" spans="1:16" s="39" customFormat="1" ht="38.25">
      <c r="A229" s="51">
        <v>2200246</v>
      </c>
      <c r="B229" s="37" t="s">
        <v>641</v>
      </c>
      <c r="C229" s="37" t="s">
        <v>1400</v>
      </c>
      <c r="D229" s="37"/>
      <c r="E229" s="37">
        <v>5</v>
      </c>
      <c r="F229" s="37" t="s">
        <v>1401</v>
      </c>
      <c r="G229" s="78"/>
      <c r="H229" s="77">
        <v>43066</v>
      </c>
      <c r="I229" s="37" t="s">
        <v>775</v>
      </c>
      <c r="J229" s="37" t="s">
        <v>13</v>
      </c>
      <c r="K229" s="37"/>
      <c r="L229" s="48"/>
      <c r="M229" s="49"/>
      <c r="N229" s="49"/>
      <c r="O229" s="49"/>
      <c r="P229" s="48"/>
    </row>
    <row r="230" spans="1:16" s="39" customFormat="1" ht="38.25">
      <c r="A230" s="51">
        <v>2200247</v>
      </c>
      <c r="B230" s="37" t="s">
        <v>641</v>
      </c>
      <c r="C230" s="37" t="s">
        <v>1402</v>
      </c>
      <c r="D230" s="37"/>
      <c r="E230" s="37">
        <v>1.5</v>
      </c>
      <c r="F230" s="37" t="s">
        <v>634</v>
      </c>
      <c r="G230" s="78"/>
      <c r="H230" s="77">
        <v>43066</v>
      </c>
      <c r="I230" s="37" t="s">
        <v>775</v>
      </c>
      <c r="J230" s="37" t="s">
        <v>13</v>
      </c>
      <c r="K230" s="37"/>
      <c r="L230" s="48"/>
      <c r="M230" s="49"/>
      <c r="N230" s="49"/>
      <c r="O230" s="49"/>
      <c r="P230" s="48"/>
    </row>
    <row r="231" spans="1:16" s="39" customFormat="1" ht="38.25">
      <c r="A231" s="51">
        <v>2200248</v>
      </c>
      <c r="B231" s="37" t="s">
        <v>641</v>
      </c>
      <c r="C231" s="37" t="s">
        <v>1403</v>
      </c>
      <c r="D231" s="37"/>
      <c r="E231" s="37">
        <v>1.7</v>
      </c>
      <c r="F231" s="37" t="s">
        <v>634</v>
      </c>
      <c r="G231" s="78"/>
      <c r="H231" s="77">
        <v>43066</v>
      </c>
      <c r="I231" s="37" t="s">
        <v>775</v>
      </c>
      <c r="J231" s="37" t="s">
        <v>13</v>
      </c>
      <c r="K231" s="37"/>
      <c r="L231" s="48"/>
      <c r="M231" s="49"/>
      <c r="N231" s="49"/>
      <c r="O231" s="49"/>
      <c r="P231" s="48"/>
    </row>
    <row r="232" spans="1:16" s="39" customFormat="1" ht="38.25">
      <c r="A232" s="51">
        <v>2200249</v>
      </c>
      <c r="B232" s="37" t="s">
        <v>641</v>
      </c>
      <c r="C232" s="37" t="s">
        <v>1404</v>
      </c>
      <c r="D232" s="37"/>
      <c r="E232" s="37">
        <v>1.5</v>
      </c>
      <c r="F232" s="37" t="s">
        <v>634</v>
      </c>
      <c r="G232" s="78"/>
      <c r="H232" s="77">
        <v>43066</v>
      </c>
      <c r="I232" s="37" t="s">
        <v>775</v>
      </c>
      <c r="J232" s="37" t="s">
        <v>13</v>
      </c>
      <c r="K232" s="37"/>
      <c r="L232" s="48"/>
      <c r="M232" s="49"/>
      <c r="N232" s="49"/>
      <c r="O232" s="49"/>
      <c r="P232" s="48"/>
    </row>
    <row r="233" spans="1:16" s="39" customFormat="1" ht="38.25">
      <c r="A233" s="51">
        <v>2200250</v>
      </c>
      <c r="B233" s="37" t="s">
        <v>641</v>
      </c>
      <c r="C233" s="37" t="s">
        <v>1405</v>
      </c>
      <c r="D233" s="37"/>
      <c r="E233" s="37">
        <v>2.3</v>
      </c>
      <c r="F233" s="37" t="s">
        <v>634</v>
      </c>
      <c r="G233" s="78"/>
      <c r="H233" s="77">
        <v>43066</v>
      </c>
      <c r="I233" s="37" t="s">
        <v>775</v>
      </c>
      <c r="J233" s="37" t="s">
        <v>13</v>
      </c>
      <c r="K233" s="37"/>
      <c r="L233" s="48"/>
      <c r="M233" s="49"/>
      <c r="N233" s="49"/>
      <c r="O233" s="49"/>
      <c r="P233" s="48"/>
    </row>
    <row r="234" spans="1:16" s="39" customFormat="1" ht="38.25">
      <c r="A234" s="51">
        <v>2200251</v>
      </c>
      <c r="B234" s="37" t="s">
        <v>641</v>
      </c>
      <c r="C234" s="37" t="s">
        <v>581</v>
      </c>
      <c r="D234" s="37"/>
      <c r="E234" s="37">
        <v>2.4</v>
      </c>
      <c r="F234" s="37" t="s">
        <v>636</v>
      </c>
      <c r="G234" s="78"/>
      <c r="H234" s="77">
        <v>43066</v>
      </c>
      <c r="I234" s="37" t="s">
        <v>775</v>
      </c>
      <c r="J234" s="37" t="s">
        <v>13</v>
      </c>
      <c r="K234" s="37"/>
      <c r="L234" s="48"/>
      <c r="M234" s="49"/>
      <c r="N234" s="49"/>
      <c r="O234" s="49"/>
      <c r="P234" s="48"/>
    </row>
    <row r="235" spans="1:16" s="39" customFormat="1" ht="38.25">
      <c r="A235" s="51">
        <v>2200252</v>
      </c>
      <c r="B235" s="37" t="s">
        <v>641</v>
      </c>
      <c r="C235" s="37" t="s">
        <v>582</v>
      </c>
      <c r="D235" s="37"/>
      <c r="E235" s="37">
        <v>0.5</v>
      </c>
      <c r="F235" s="37" t="s">
        <v>634</v>
      </c>
      <c r="G235" s="78"/>
      <c r="H235" s="77">
        <v>43066</v>
      </c>
      <c r="I235" s="37" t="s">
        <v>775</v>
      </c>
      <c r="J235" s="37" t="s">
        <v>13</v>
      </c>
      <c r="K235" s="37"/>
      <c r="L235" s="48"/>
      <c r="M235" s="49"/>
      <c r="N235" s="49"/>
      <c r="O235" s="49"/>
      <c r="P235" s="48"/>
    </row>
    <row r="236" spans="1:16" s="39" customFormat="1" ht="38.25">
      <c r="A236" s="51">
        <v>2200253</v>
      </c>
      <c r="B236" s="37" t="s">
        <v>641</v>
      </c>
      <c r="C236" s="37" t="s">
        <v>583</v>
      </c>
      <c r="D236" s="37"/>
      <c r="E236" s="37">
        <v>1.5</v>
      </c>
      <c r="F236" s="37" t="s">
        <v>634</v>
      </c>
      <c r="G236" s="78"/>
      <c r="H236" s="77">
        <v>43066</v>
      </c>
      <c r="I236" s="37" t="s">
        <v>775</v>
      </c>
      <c r="J236" s="37" t="s">
        <v>13</v>
      </c>
      <c r="K236" s="37"/>
      <c r="L236" s="48"/>
      <c r="M236" s="49"/>
      <c r="N236" s="49"/>
      <c r="O236" s="49"/>
      <c r="P236" s="48"/>
    </row>
    <row r="237" spans="1:16" s="39" customFormat="1" ht="38.25">
      <c r="A237" s="51">
        <v>2200254</v>
      </c>
      <c r="B237" s="37" t="s">
        <v>641</v>
      </c>
      <c r="C237" s="37" t="s">
        <v>584</v>
      </c>
      <c r="D237" s="37"/>
      <c r="E237" s="37">
        <v>4.5</v>
      </c>
      <c r="F237" s="27" t="s">
        <v>1749</v>
      </c>
      <c r="G237" s="78"/>
      <c r="H237" s="77">
        <v>43066</v>
      </c>
      <c r="I237" s="37" t="s">
        <v>775</v>
      </c>
      <c r="J237" s="37" t="s">
        <v>13</v>
      </c>
      <c r="K237" s="37"/>
      <c r="L237" s="48"/>
      <c r="M237" s="49"/>
      <c r="N237" s="49"/>
      <c r="O237" s="49"/>
      <c r="P237" s="48"/>
    </row>
    <row r="238" spans="1:16" s="39" customFormat="1" ht="38.25">
      <c r="A238" s="51">
        <v>2200255</v>
      </c>
      <c r="B238" s="37" t="s">
        <v>641</v>
      </c>
      <c r="C238" s="37" t="s">
        <v>585</v>
      </c>
      <c r="D238" s="37"/>
      <c r="E238" s="37">
        <v>0.75</v>
      </c>
      <c r="F238" s="37" t="s">
        <v>634</v>
      </c>
      <c r="G238" s="78"/>
      <c r="H238" s="77">
        <v>43066</v>
      </c>
      <c r="I238" s="37" t="s">
        <v>775</v>
      </c>
      <c r="J238" s="37" t="s">
        <v>13</v>
      </c>
      <c r="K238" s="37"/>
      <c r="L238" s="48"/>
      <c r="M238" s="49"/>
      <c r="N238" s="49"/>
      <c r="O238" s="49"/>
      <c r="P238" s="48"/>
    </row>
    <row r="239" spans="1:16" s="39" customFormat="1" ht="38.25">
      <c r="A239" s="51">
        <v>2200256</v>
      </c>
      <c r="B239" s="37" t="s">
        <v>641</v>
      </c>
      <c r="C239" s="37" t="s">
        <v>586</v>
      </c>
      <c r="D239" s="37"/>
      <c r="E239" s="37">
        <v>2.5</v>
      </c>
      <c r="F239" s="37" t="s">
        <v>634</v>
      </c>
      <c r="G239" s="78"/>
      <c r="H239" s="77">
        <v>43066</v>
      </c>
      <c r="I239" s="37" t="s">
        <v>775</v>
      </c>
      <c r="J239" s="37" t="s">
        <v>13</v>
      </c>
      <c r="K239" s="37"/>
      <c r="L239" s="48"/>
      <c r="M239" s="49"/>
      <c r="N239" s="49"/>
      <c r="O239" s="49"/>
      <c r="P239" s="48"/>
    </row>
    <row r="240" spans="1:16" s="39" customFormat="1" ht="38.25">
      <c r="A240" s="51">
        <v>2200257</v>
      </c>
      <c r="B240" s="37" t="s">
        <v>641</v>
      </c>
      <c r="C240" s="37" t="s">
        <v>587</v>
      </c>
      <c r="D240" s="37"/>
      <c r="E240" s="37">
        <v>2.9</v>
      </c>
      <c r="F240" s="37" t="s">
        <v>976</v>
      </c>
      <c r="G240" s="78"/>
      <c r="H240" s="77">
        <v>43066</v>
      </c>
      <c r="I240" s="37" t="s">
        <v>775</v>
      </c>
      <c r="J240" s="37" t="s">
        <v>13</v>
      </c>
      <c r="K240" s="37"/>
      <c r="L240" s="48"/>
      <c r="M240" s="49"/>
      <c r="N240" s="49"/>
      <c r="O240" s="49"/>
      <c r="P240" s="48"/>
    </row>
    <row r="241" spans="1:16" s="39" customFormat="1" ht="38.25">
      <c r="A241" s="51">
        <v>2200258</v>
      </c>
      <c r="B241" s="37" t="s">
        <v>641</v>
      </c>
      <c r="C241" s="37" t="s">
        <v>588</v>
      </c>
      <c r="D241" s="37"/>
      <c r="E241" s="37">
        <v>2.01</v>
      </c>
      <c r="F241" s="27" t="s">
        <v>1750</v>
      </c>
      <c r="G241" s="78"/>
      <c r="H241" s="77">
        <v>43066</v>
      </c>
      <c r="I241" s="37" t="s">
        <v>775</v>
      </c>
      <c r="J241" s="37" t="s">
        <v>13</v>
      </c>
      <c r="K241" s="37"/>
      <c r="L241" s="48"/>
      <c r="M241" s="49"/>
      <c r="N241" s="49"/>
      <c r="O241" s="49"/>
      <c r="P241" s="48"/>
    </row>
    <row r="242" spans="1:16" s="39" customFormat="1" ht="38.25">
      <c r="A242" s="51">
        <v>2200259</v>
      </c>
      <c r="B242" s="37" t="s">
        <v>641</v>
      </c>
      <c r="C242" s="37" t="s">
        <v>589</v>
      </c>
      <c r="D242" s="37"/>
      <c r="E242" s="37">
        <v>1.85</v>
      </c>
      <c r="F242" s="37" t="s">
        <v>634</v>
      </c>
      <c r="G242" s="78"/>
      <c r="H242" s="77">
        <v>43066</v>
      </c>
      <c r="I242" s="37" t="s">
        <v>775</v>
      </c>
      <c r="J242" s="37" t="s">
        <v>13</v>
      </c>
      <c r="K242" s="37"/>
      <c r="L242" s="48"/>
      <c r="M242" s="49"/>
      <c r="N242" s="49"/>
      <c r="O242" s="49"/>
      <c r="P242" s="48"/>
    </row>
    <row r="243" spans="1:16" s="39" customFormat="1" ht="38.25">
      <c r="A243" s="51">
        <v>2200260</v>
      </c>
      <c r="B243" s="37" t="s">
        <v>641</v>
      </c>
      <c r="C243" s="37" t="s">
        <v>590</v>
      </c>
      <c r="D243" s="37"/>
      <c r="E243" s="37">
        <v>1.9</v>
      </c>
      <c r="F243" s="37" t="s">
        <v>634</v>
      </c>
      <c r="G243" s="78"/>
      <c r="H243" s="77">
        <v>43066</v>
      </c>
      <c r="I243" s="37" t="s">
        <v>775</v>
      </c>
      <c r="J243" s="37" t="s">
        <v>13</v>
      </c>
      <c r="K243" s="37"/>
      <c r="L243" s="48"/>
      <c r="M243" s="49"/>
      <c r="N243" s="49"/>
      <c r="O243" s="49"/>
      <c r="P243" s="48"/>
    </row>
    <row r="244" spans="1:16" s="39" customFormat="1" ht="38.25">
      <c r="A244" s="51">
        <v>2200261</v>
      </c>
      <c r="B244" s="37" t="s">
        <v>641</v>
      </c>
      <c r="C244" s="37" t="s">
        <v>591</v>
      </c>
      <c r="D244" s="37"/>
      <c r="E244" s="37">
        <v>1.72</v>
      </c>
      <c r="F244" s="37" t="s">
        <v>634</v>
      </c>
      <c r="G244" s="78"/>
      <c r="H244" s="77">
        <v>43066</v>
      </c>
      <c r="I244" s="37" t="s">
        <v>775</v>
      </c>
      <c r="J244" s="37" t="s">
        <v>13</v>
      </c>
      <c r="K244" s="37"/>
      <c r="L244" s="48"/>
      <c r="M244" s="49"/>
      <c r="N244" s="49"/>
      <c r="O244" s="49"/>
      <c r="P244" s="48"/>
    </row>
    <row r="245" spans="1:16" s="39" customFormat="1" ht="38.25">
      <c r="A245" s="51">
        <v>2200262</v>
      </c>
      <c r="B245" s="37" t="s">
        <v>641</v>
      </c>
      <c r="C245" s="37" t="s">
        <v>592</v>
      </c>
      <c r="D245" s="37"/>
      <c r="E245" s="37">
        <v>1.4</v>
      </c>
      <c r="F245" s="37" t="s">
        <v>634</v>
      </c>
      <c r="G245" s="78"/>
      <c r="H245" s="77">
        <v>43066</v>
      </c>
      <c r="I245" s="37" t="s">
        <v>775</v>
      </c>
      <c r="J245" s="37" t="s">
        <v>13</v>
      </c>
      <c r="K245" s="37"/>
      <c r="L245" s="48"/>
      <c r="M245" s="49"/>
      <c r="N245" s="49"/>
      <c r="O245" s="49"/>
      <c r="P245" s="48"/>
    </row>
    <row r="246" spans="1:16" s="39" customFormat="1" ht="38.25">
      <c r="A246" s="51">
        <v>2200263</v>
      </c>
      <c r="B246" s="37" t="s">
        <v>641</v>
      </c>
      <c r="C246" s="37" t="s">
        <v>593</v>
      </c>
      <c r="D246" s="37"/>
      <c r="E246" s="37">
        <v>3.1</v>
      </c>
      <c r="F246" s="37" t="s">
        <v>977</v>
      </c>
      <c r="G246" s="78"/>
      <c r="H246" s="77">
        <v>43066</v>
      </c>
      <c r="I246" s="37" t="s">
        <v>775</v>
      </c>
      <c r="J246" s="37" t="s">
        <v>13</v>
      </c>
      <c r="K246" s="37"/>
      <c r="L246" s="48"/>
      <c r="M246" s="49"/>
      <c r="N246" s="49"/>
      <c r="O246" s="49"/>
      <c r="P246" s="48"/>
    </row>
    <row r="247" spans="1:16" s="39" customFormat="1" ht="38.25">
      <c r="A247" s="51">
        <v>2200264</v>
      </c>
      <c r="B247" s="37" t="s">
        <v>641</v>
      </c>
      <c r="C247" s="37" t="s">
        <v>594</v>
      </c>
      <c r="D247" s="37"/>
      <c r="E247" s="37">
        <v>0.7</v>
      </c>
      <c r="F247" s="37" t="s">
        <v>634</v>
      </c>
      <c r="G247" s="78"/>
      <c r="H247" s="77">
        <v>43066</v>
      </c>
      <c r="I247" s="37" t="s">
        <v>775</v>
      </c>
      <c r="J247" s="37" t="s">
        <v>13</v>
      </c>
      <c r="K247" s="37"/>
      <c r="L247" s="48"/>
      <c r="M247" s="49"/>
      <c r="N247" s="49"/>
      <c r="O247" s="49"/>
      <c r="P247" s="48"/>
    </row>
    <row r="248" spans="1:16" s="39" customFormat="1" ht="38.25">
      <c r="A248" s="51">
        <v>2200265</v>
      </c>
      <c r="B248" s="37" t="s">
        <v>641</v>
      </c>
      <c r="C248" s="37" t="s">
        <v>595</v>
      </c>
      <c r="D248" s="37"/>
      <c r="E248" s="37">
        <v>5.3</v>
      </c>
      <c r="F248" s="37" t="s">
        <v>634</v>
      </c>
      <c r="G248" s="78"/>
      <c r="H248" s="77">
        <v>43066</v>
      </c>
      <c r="I248" s="37" t="s">
        <v>775</v>
      </c>
      <c r="J248" s="37" t="s">
        <v>13</v>
      </c>
      <c r="K248" s="37"/>
      <c r="L248" s="48"/>
      <c r="M248" s="49"/>
      <c r="N248" s="49"/>
      <c r="O248" s="49"/>
      <c r="P248" s="48"/>
    </row>
    <row r="249" spans="1:16" s="39" customFormat="1" ht="38.25">
      <c r="A249" s="51">
        <v>2200266</v>
      </c>
      <c r="B249" s="37" t="s">
        <v>641</v>
      </c>
      <c r="C249" s="37" t="s">
        <v>580</v>
      </c>
      <c r="D249" s="37"/>
      <c r="E249" s="37">
        <v>0.7</v>
      </c>
      <c r="F249" s="37" t="s">
        <v>634</v>
      </c>
      <c r="G249" s="78"/>
      <c r="H249" s="77">
        <v>43066</v>
      </c>
      <c r="I249" s="37" t="s">
        <v>775</v>
      </c>
      <c r="J249" s="37" t="s">
        <v>13</v>
      </c>
      <c r="K249" s="37"/>
      <c r="L249" s="48"/>
      <c r="M249" s="49"/>
      <c r="N249" s="49"/>
      <c r="O249" s="49"/>
      <c r="P249" s="48"/>
    </row>
    <row r="250" spans="1:16" s="39" customFormat="1" ht="38.25">
      <c r="A250" s="51">
        <v>2200267</v>
      </c>
      <c r="B250" s="37" t="s">
        <v>641</v>
      </c>
      <c r="C250" s="37" t="s">
        <v>596</v>
      </c>
      <c r="D250" s="37"/>
      <c r="E250" s="37">
        <v>1.95</v>
      </c>
      <c r="F250" s="37" t="s">
        <v>634</v>
      </c>
      <c r="G250" s="78"/>
      <c r="H250" s="77">
        <v>43066</v>
      </c>
      <c r="I250" s="37" t="s">
        <v>775</v>
      </c>
      <c r="J250" s="37" t="s">
        <v>13</v>
      </c>
      <c r="K250" s="37"/>
      <c r="L250" s="48"/>
      <c r="M250" s="49"/>
      <c r="N250" s="49"/>
      <c r="O250" s="49"/>
      <c r="P250" s="48"/>
    </row>
    <row r="251" spans="1:16" s="39" customFormat="1" ht="38.25">
      <c r="A251" s="51">
        <v>2200268</v>
      </c>
      <c r="B251" s="37" t="s">
        <v>641</v>
      </c>
      <c r="C251" s="37" t="s">
        <v>597</v>
      </c>
      <c r="D251" s="37"/>
      <c r="E251" s="37">
        <v>5</v>
      </c>
      <c r="F251" s="27" t="s">
        <v>1751</v>
      </c>
      <c r="G251" s="78"/>
      <c r="H251" s="77">
        <v>43066</v>
      </c>
      <c r="I251" s="37" t="s">
        <v>775</v>
      </c>
      <c r="J251" s="37" t="s">
        <v>13</v>
      </c>
      <c r="K251" s="37"/>
      <c r="L251" s="48"/>
      <c r="M251" s="49"/>
      <c r="N251" s="49"/>
      <c r="O251" s="49"/>
      <c r="P251" s="48"/>
    </row>
    <row r="252" spans="1:16" s="39" customFormat="1" ht="38.25">
      <c r="A252" s="51">
        <v>2200269</v>
      </c>
      <c r="B252" s="37" t="s">
        <v>641</v>
      </c>
      <c r="C252" s="37" t="s">
        <v>598</v>
      </c>
      <c r="D252" s="37"/>
      <c r="E252" s="37">
        <v>5</v>
      </c>
      <c r="F252" s="27" t="s">
        <v>1752</v>
      </c>
      <c r="G252" s="78"/>
      <c r="H252" s="77">
        <v>43066</v>
      </c>
      <c r="I252" s="37" t="s">
        <v>775</v>
      </c>
      <c r="J252" s="37" t="s">
        <v>13</v>
      </c>
      <c r="K252" s="37"/>
      <c r="L252" s="48"/>
      <c r="M252" s="49"/>
      <c r="N252" s="49"/>
      <c r="O252" s="49"/>
      <c r="P252" s="48"/>
    </row>
    <row r="253" spans="1:16" s="39" customFormat="1" ht="38.25">
      <c r="A253" s="51">
        <v>2200270</v>
      </c>
      <c r="B253" s="37" t="s">
        <v>641</v>
      </c>
      <c r="C253" s="37" t="s">
        <v>599</v>
      </c>
      <c r="D253" s="37"/>
      <c r="E253" s="37">
        <v>1.9</v>
      </c>
      <c r="F253" s="37" t="s">
        <v>634</v>
      </c>
      <c r="G253" s="78"/>
      <c r="H253" s="77">
        <v>43066</v>
      </c>
      <c r="I253" s="37" t="s">
        <v>775</v>
      </c>
      <c r="J253" s="37" t="s">
        <v>13</v>
      </c>
      <c r="K253" s="37"/>
      <c r="L253" s="48"/>
      <c r="M253" s="49"/>
      <c r="N253" s="49"/>
      <c r="O253" s="49"/>
      <c r="P253" s="48"/>
    </row>
    <row r="254" spans="1:16" s="39" customFormat="1" ht="38.25">
      <c r="A254" s="51">
        <v>2200271</v>
      </c>
      <c r="B254" s="37" t="s">
        <v>641</v>
      </c>
      <c r="C254" s="37" t="s">
        <v>600</v>
      </c>
      <c r="D254" s="37"/>
      <c r="E254" s="37">
        <v>0.4</v>
      </c>
      <c r="F254" s="37" t="s">
        <v>634</v>
      </c>
      <c r="G254" s="78"/>
      <c r="H254" s="77">
        <v>43066</v>
      </c>
      <c r="I254" s="37" t="s">
        <v>775</v>
      </c>
      <c r="J254" s="37" t="s">
        <v>13</v>
      </c>
      <c r="K254" s="37"/>
      <c r="L254" s="48"/>
      <c r="M254" s="49"/>
      <c r="N254" s="49"/>
      <c r="O254" s="49"/>
      <c r="P254" s="48"/>
    </row>
    <row r="255" spans="1:16" s="39" customFormat="1" ht="38.25">
      <c r="A255" s="51">
        <v>2200272</v>
      </c>
      <c r="B255" s="37" t="s">
        <v>641</v>
      </c>
      <c r="C255" s="37" t="s">
        <v>601</v>
      </c>
      <c r="D255" s="37"/>
      <c r="E255" s="37">
        <v>0.95</v>
      </c>
      <c r="F255" s="37" t="s">
        <v>634</v>
      </c>
      <c r="G255" s="78"/>
      <c r="H255" s="77">
        <v>43066</v>
      </c>
      <c r="I255" s="37" t="s">
        <v>775</v>
      </c>
      <c r="J255" s="37" t="s">
        <v>13</v>
      </c>
      <c r="K255" s="37"/>
      <c r="L255" s="48"/>
      <c r="M255" s="49"/>
      <c r="N255" s="49"/>
      <c r="O255" s="49"/>
      <c r="P255" s="48"/>
    </row>
    <row r="256" spans="1:16" s="39" customFormat="1" ht="38.25">
      <c r="A256" s="51">
        <v>2200273</v>
      </c>
      <c r="B256" s="37" t="s">
        <v>641</v>
      </c>
      <c r="C256" s="37" t="s">
        <v>602</v>
      </c>
      <c r="D256" s="37"/>
      <c r="E256" s="37">
        <v>1.5</v>
      </c>
      <c r="F256" s="37" t="s">
        <v>634</v>
      </c>
      <c r="G256" s="78"/>
      <c r="H256" s="77">
        <v>43066</v>
      </c>
      <c r="I256" s="37" t="s">
        <v>775</v>
      </c>
      <c r="J256" s="37" t="s">
        <v>13</v>
      </c>
      <c r="K256" s="37"/>
      <c r="L256" s="48"/>
      <c r="M256" s="49"/>
      <c r="N256" s="49"/>
      <c r="O256" s="49"/>
      <c r="P256" s="48"/>
    </row>
    <row r="257" spans="1:16" s="39" customFormat="1" ht="38.25">
      <c r="A257" s="51">
        <v>2200274</v>
      </c>
      <c r="B257" s="37" t="s">
        <v>641</v>
      </c>
      <c r="C257" s="37" t="s">
        <v>603</v>
      </c>
      <c r="D257" s="37"/>
      <c r="E257" s="37">
        <v>2.5</v>
      </c>
      <c r="F257" s="37" t="s">
        <v>634</v>
      </c>
      <c r="G257" s="78"/>
      <c r="H257" s="77">
        <v>43066</v>
      </c>
      <c r="I257" s="37" t="s">
        <v>775</v>
      </c>
      <c r="J257" s="37" t="s">
        <v>13</v>
      </c>
      <c r="K257" s="37"/>
      <c r="L257" s="48"/>
      <c r="M257" s="49"/>
      <c r="N257" s="49"/>
      <c r="O257" s="49"/>
      <c r="P257" s="48"/>
    </row>
    <row r="258" spans="1:16" s="39" customFormat="1" ht="38.25">
      <c r="A258" s="51">
        <v>2200275</v>
      </c>
      <c r="B258" s="37" t="s">
        <v>641</v>
      </c>
      <c r="C258" s="37" t="s">
        <v>604</v>
      </c>
      <c r="D258" s="37"/>
      <c r="E258" s="37">
        <v>2.1</v>
      </c>
      <c r="F258" s="37" t="s">
        <v>634</v>
      </c>
      <c r="G258" s="78"/>
      <c r="H258" s="77">
        <v>43066</v>
      </c>
      <c r="I258" s="37" t="s">
        <v>775</v>
      </c>
      <c r="J258" s="37" t="s">
        <v>13</v>
      </c>
      <c r="K258" s="37"/>
      <c r="L258" s="48"/>
      <c r="M258" s="49"/>
      <c r="N258" s="49"/>
      <c r="O258" s="49"/>
      <c r="P258" s="48"/>
    </row>
    <row r="259" spans="1:16" s="39" customFormat="1" ht="38.25">
      <c r="A259" s="51">
        <v>2200276</v>
      </c>
      <c r="B259" s="37" t="s">
        <v>641</v>
      </c>
      <c r="C259" s="37" t="s">
        <v>605</v>
      </c>
      <c r="D259" s="37"/>
      <c r="E259" s="37">
        <v>3</v>
      </c>
      <c r="F259" s="37" t="s">
        <v>634</v>
      </c>
      <c r="G259" s="78"/>
      <c r="H259" s="77">
        <v>43066</v>
      </c>
      <c r="I259" s="37" t="s">
        <v>775</v>
      </c>
      <c r="J259" s="37" t="s">
        <v>13</v>
      </c>
      <c r="K259" s="37"/>
      <c r="L259" s="48"/>
      <c r="M259" s="49"/>
      <c r="N259" s="49"/>
      <c r="O259" s="49"/>
      <c r="P259" s="48"/>
    </row>
    <row r="260" spans="1:16" s="39" customFormat="1" ht="38.25">
      <c r="A260" s="51">
        <v>2200277</v>
      </c>
      <c r="B260" s="37" t="s">
        <v>641</v>
      </c>
      <c r="C260" s="37" t="s">
        <v>606</v>
      </c>
      <c r="D260" s="37"/>
      <c r="E260" s="37">
        <v>0.3</v>
      </c>
      <c r="F260" s="37" t="s">
        <v>634</v>
      </c>
      <c r="G260" s="78"/>
      <c r="H260" s="77">
        <v>43066</v>
      </c>
      <c r="I260" s="37" t="s">
        <v>775</v>
      </c>
      <c r="J260" s="37" t="s">
        <v>13</v>
      </c>
      <c r="K260" s="37"/>
      <c r="L260" s="48"/>
      <c r="M260" s="49"/>
      <c r="N260" s="49"/>
      <c r="O260" s="49"/>
      <c r="P260" s="48"/>
    </row>
    <row r="261" spans="1:16" s="39" customFormat="1" ht="38.25">
      <c r="A261" s="51">
        <v>2200278</v>
      </c>
      <c r="B261" s="37" t="s">
        <v>641</v>
      </c>
      <c r="C261" s="37" t="s">
        <v>607</v>
      </c>
      <c r="D261" s="37"/>
      <c r="E261" s="37">
        <v>0.5</v>
      </c>
      <c r="F261" s="37" t="s">
        <v>634</v>
      </c>
      <c r="G261" s="78"/>
      <c r="H261" s="77">
        <v>43066</v>
      </c>
      <c r="I261" s="37" t="s">
        <v>775</v>
      </c>
      <c r="J261" s="37" t="s">
        <v>13</v>
      </c>
      <c r="K261" s="37"/>
      <c r="L261" s="48"/>
      <c r="M261" s="49"/>
      <c r="N261" s="49"/>
      <c r="O261" s="49"/>
      <c r="P261" s="48"/>
    </row>
    <row r="262" spans="1:16" s="39" customFormat="1" ht="38.25">
      <c r="A262" s="51">
        <v>2200279</v>
      </c>
      <c r="B262" s="37" t="s">
        <v>641</v>
      </c>
      <c r="C262" s="37" t="s">
        <v>608</v>
      </c>
      <c r="D262" s="37"/>
      <c r="E262" s="37">
        <v>1.65</v>
      </c>
      <c r="F262" s="37" t="s">
        <v>634</v>
      </c>
      <c r="G262" s="78"/>
      <c r="H262" s="77">
        <v>43066</v>
      </c>
      <c r="I262" s="37" t="s">
        <v>775</v>
      </c>
      <c r="J262" s="37" t="s">
        <v>13</v>
      </c>
      <c r="K262" s="37"/>
      <c r="L262" s="48"/>
      <c r="M262" s="49"/>
      <c r="N262" s="49"/>
      <c r="O262" s="49"/>
      <c r="P262" s="48"/>
    </row>
    <row r="263" spans="1:16" s="39" customFormat="1" ht="38.25">
      <c r="A263" s="51">
        <v>2200280</v>
      </c>
      <c r="B263" s="37" t="s">
        <v>641</v>
      </c>
      <c r="C263" s="37" t="s">
        <v>609</v>
      </c>
      <c r="D263" s="37"/>
      <c r="E263" s="37" t="s">
        <v>631</v>
      </c>
      <c r="F263" s="37" t="s">
        <v>634</v>
      </c>
      <c r="G263" s="78"/>
      <c r="H263" s="77">
        <v>43066</v>
      </c>
      <c r="I263" s="37" t="s">
        <v>775</v>
      </c>
      <c r="J263" s="37" t="s">
        <v>13</v>
      </c>
      <c r="K263" s="37"/>
      <c r="L263" s="48"/>
      <c r="M263" s="49"/>
      <c r="N263" s="49"/>
      <c r="O263" s="49"/>
      <c r="P263" s="48"/>
    </row>
    <row r="264" spans="1:16" s="39" customFormat="1" ht="38.25">
      <c r="A264" s="51">
        <v>2200281</v>
      </c>
      <c r="B264" s="37" t="s">
        <v>641</v>
      </c>
      <c r="C264" s="37" t="s">
        <v>610</v>
      </c>
      <c r="D264" s="37"/>
      <c r="E264" s="37" t="s">
        <v>632</v>
      </c>
      <c r="F264" s="37" t="s">
        <v>634</v>
      </c>
      <c r="G264" s="78"/>
      <c r="H264" s="77">
        <v>43066</v>
      </c>
      <c r="I264" s="37" t="s">
        <v>775</v>
      </c>
      <c r="J264" s="37" t="s">
        <v>13</v>
      </c>
      <c r="K264" s="37"/>
      <c r="L264" s="48"/>
      <c r="M264" s="49"/>
      <c r="N264" s="49"/>
      <c r="O264" s="49"/>
      <c r="P264" s="48"/>
    </row>
    <row r="265" spans="1:16" s="39" customFormat="1" ht="38.25">
      <c r="A265" s="51">
        <v>2200282</v>
      </c>
      <c r="B265" s="37" t="s">
        <v>641</v>
      </c>
      <c r="C265" s="37" t="s">
        <v>611</v>
      </c>
      <c r="D265" s="37"/>
      <c r="E265" s="37" t="s">
        <v>633</v>
      </c>
      <c r="F265" s="27" t="s">
        <v>1753</v>
      </c>
      <c r="G265" s="78"/>
      <c r="H265" s="77">
        <v>43066</v>
      </c>
      <c r="I265" s="37" t="s">
        <v>775</v>
      </c>
      <c r="J265" s="37" t="s">
        <v>13</v>
      </c>
      <c r="K265" s="37"/>
      <c r="L265" s="48"/>
      <c r="M265" s="49"/>
      <c r="N265" s="49"/>
      <c r="O265" s="49"/>
      <c r="P265" s="48"/>
    </row>
    <row r="266" spans="1:16" s="39" customFormat="1" ht="38.25">
      <c r="A266" s="51">
        <v>2200283</v>
      </c>
      <c r="B266" s="37" t="s">
        <v>641</v>
      </c>
      <c r="C266" s="37" t="s">
        <v>612</v>
      </c>
      <c r="D266" s="37"/>
      <c r="E266" s="37" t="s">
        <v>631</v>
      </c>
      <c r="F266" s="37" t="s">
        <v>634</v>
      </c>
      <c r="G266" s="78"/>
      <c r="H266" s="77">
        <v>43066</v>
      </c>
      <c r="I266" s="37" t="s">
        <v>775</v>
      </c>
      <c r="J266" s="37" t="s">
        <v>13</v>
      </c>
      <c r="K266" s="37"/>
      <c r="L266" s="48"/>
      <c r="M266" s="49"/>
      <c r="N266" s="49"/>
      <c r="O266" s="49"/>
      <c r="P266" s="48"/>
    </row>
    <row r="267" spans="1:16" s="39" customFormat="1" ht="38.25">
      <c r="A267" s="51">
        <v>2200284</v>
      </c>
      <c r="B267" s="37" t="s">
        <v>641</v>
      </c>
      <c r="C267" s="37" t="s">
        <v>613</v>
      </c>
      <c r="D267" s="37"/>
      <c r="E267" s="37">
        <v>1.5</v>
      </c>
      <c r="F267" s="37" t="s">
        <v>634</v>
      </c>
      <c r="G267" s="78"/>
      <c r="H267" s="77">
        <v>43066</v>
      </c>
      <c r="I267" s="37" t="s">
        <v>775</v>
      </c>
      <c r="J267" s="37" t="s">
        <v>13</v>
      </c>
      <c r="K267" s="37"/>
      <c r="L267" s="48"/>
      <c r="M267" s="49"/>
      <c r="N267" s="49"/>
      <c r="O267" s="49"/>
      <c r="P267" s="48"/>
    </row>
    <row r="268" spans="1:16" s="39" customFormat="1" ht="38.25">
      <c r="A268" s="51">
        <v>2200285</v>
      </c>
      <c r="B268" s="37" t="s">
        <v>641</v>
      </c>
      <c r="C268" s="37" t="s">
        <v>614</v>
      </c>
      <c r="D268" s="37"/>
      <c r="E268" s="37">
        <v>1.9</v>
      </c>
      <c r="F268" s="37" t="s">
        <v>634</v>
      </c>
      <c r="G268" s="78"/>
      <c r="H268" s="77">
        <v>43066</v>
      </c>
      <c r="I268" s="37" t="s">
        <v>775</v>
      </c>
      <c r="J268" s="37" t="s">
        <v>13</v>
      </c>
      <c r="K268" s="37"/>
      <c r="L268" s="48"/>
      <c r="M268" s="49"/>
      <c r="N268" s="49"/>
      <c r="O268" s="49"/>
      <c r="P268" s="48"/>
    </row>
    <row r="269" spans="1:16" s="39" customFormat="1" ht="38.25">
      <c r="A269" s="51">
        <v>2200286</v>
      </c>
      <c r="B269" s="37" t="s">
        <v>641</v>
      </c>
      <c r="C269" s="37" t="s">
        <v>615</v>
      </c>
      <c r="D269" s="37"/>
      <c r="E269" s="37">
        <v>2.9</v>
      </c>
      <c r="F269" s="37" t="s">
        <v>634</v>
      </c>
      <c r="G269" s="78"/>
      <c r="H269" s="77">
        <v>43066</v>
      </c>
      <c r="I269" s="37" t="s">
        <v>775</v>
      </c>
      <c r="J269" s="37" t="s">
        <v>13</v>
      </c>
      <c r="K269" s="37"/>
      <c r="L269" s="48"/>
      <c r="M269" s="49"/>
      <c r="N269" s="49"/>
      <c r="O269" s="49"/>
      <c r="P269" s="48"/>
    </row>
    <row r="270" spans="1:16" s="39" customFormat="1" ht="38.25">
      <c r="A270" s="51">
        <v>2200287</v>
      </c>
      <c r="B270" s="37" t="s">
        <v>641</v>
      </c>
      <c r="C270" s="37" t="s">
        <v>616</v>
      </c>
      <c r="D270" s="37"/>
      <c r="E270" s="37">
        <v>1.5</v>
      </c>
      <c r="F270" s="37" t="s">
        <v>634</v>
      </c>
      <c r="G270" s="78"/>
      <c r="H270" s="77">
        <v>43066</v>
      </c>
      <c r="I270" s="37" t="s">
        <v>775</v>
      </c>
      <c r="J270" s="37" t="s">
        <v>13</v>
      </c>
      <c r="K270" s="37"/>
      <c r="L270" s="48"/>
      <c r="M270" s="49"/>
      <c r="N270" s="49"/>
      <c r="O270" s="49"/>
      <c r="P270" s="48"/>
    </row>
    <row r="271" spans="1:16" s="39" customFormat="1" ht="38.25">
      <c r="A271" s="51">
        <v>2200288</v>
      </c>
      <c r="B271" s="37" t="s">
        <v>641</v>
      </c>
      <c r="C271" s="37" t="s">
        <v>617</v>
      </c>
      <c r="D271" s="37"/>
      <c r="E271" s="37">
        <v>1.9</v>
      </c>
      <c r="F271" s="37" t="s">
        <v>634</v>
      </c>
      <c r="G271" s="78"/>
      <c r="H271" s="77">
        <v>43066</v>
      </c>
      <c r="I271" s="37" t="s">
        <v>775</v>
      </c>
      <c r="J271" s="37" t="s">
        <v>13</v>
      </c>
      <c r="K271" s="37"/>
      <c r="L271" s="48"/>
      <c r="M271" s="49"/>
      <c r="N271" s="49"/>
      <c r="O271" s="49"/>
      <c r="P271" s="48"/>
    </row>
    <row r="272" spans="1:16" s="39" customFormat="1" ht="38.25">
      <c r="A272" s="51">
        <v>2200289</v>
      </c>
      <c r="B272" s="37" t="s">
        <v>641</v>
      </c>
      <c r="C272" s="37" t="s">
        <v>618</v>
      </c>
      <c r="D272" s="37"/>
      <c r="E272" s="37">
        <v>1.2</v>
      </c>
      <c r="F272" s="37" t="s">
        <v>634</v>
      </c>
      <c r="G272" s="78"/>
      <c r="H272" s="77">
        <v>43066</v>
      </c>
      <c r="I272" s="37" t="s">
        <v>775</v>
      </c>
      <c r="J272" s="37" t="s">
        <v>13</v>
      </c>
      <c r="K272" s="37"/>
      <c r="L272" s="48"/>
      <c r="M272" s="49"/>
      <c r="N272" s="49"/>
      <c r="O272" s="49"/>
      <c r="P272" s="48"/>
    </row>
    <row r="273" spans="1:16" s="39" customFormat="1" ht="38.25">
      <c r="A273" s="51">
        <v>2200290</v>
      </c>
      <c r="B273" s="37" t="s">
        <v>641</v>
      </c>
      <c r="C273" s="37" t="s">
        <v>619</v>
      </c>
      <c r="D273" s="37"/>
      <c r="E273" s="37">
        <v>3.02</v>
      </c>
      <c r="F273" s="37" t="s">
        <v>634</v>
      </c>
      <c r="G273" s="78"/>
      <c r="H273" s="77">
        <v>43066</v>
      </c>
      <c r="I273" s="37" t="s">
        <v>775</v>
      </c>
      <c r="J273" s="37" t="s">
        <v>13</v>
      </c>
      <c r="K273" s="37"/>
      <c r="L273" s="48"/>
      <c r="M273" s="49"/>
      <c r="N273" s="49"/>
      <c r="O273" s="49"/>
      <c r="P273" s="48"/>
    </row>
    <row r="274" spans="1:16" s="39" customFormat="1" ht="38.25">
      <c r="A274" s="51">
        <v>2200291</v>
      </c>
      <c r="B274" s="37" t="s">
        <v>641</v>
      </c>
      <c r="C274" s="37" t="s">
        <v>620</v>
      </c>
      <c r="D274" s="37"/>
      <c r="E274" s="37">
        <v>3.39</v>
      </c>
      <c r="F274" s="37" t="s">
        <v>634</v>
      </c>
      <c r="G274" s="78"/>
      <c r="H274" s="77">
        <v>43066</v>
      </c>
      <c r="I274" s="37" t="s">
        <v>775</v>
      </c>
      <c r="J274" s="37" t="s">
        <v>13</v>
      </c>
      <c r="K274" s="37"/>
      <c r="L274" s="48"/>
      <c r="M274" s="49"/>
      <c r="N274" s="49"/>
      <c r="O274" s="49"/>
      <c r="P274" s="48"/>
    </row>
    <row r="275" spans="1:16" s="39" customFormat="1" ht="38.25">
      <c r="A275" s="51">
        <v>2200292</v>
      </c>
      <c r="B275" s="37" t="s">
        <v>641</v>
      </c>
      <c r="C275" s="37" t="s">
        <v>621</v>
      </c>
      <c r="D275" s="37"/>
      <c r="E275" s="37">
        <v>1.95</v>
      </c>
      <c r="F275" s="37" t="s">
        <v>634</v>
      </c>
      <c r="G275" s="78"/>
      <c r="H275" s="77">
        <v>43066</v>
      </c>
      <c r="I275" s="37" t="s">
        <v>775</v>
      </c>
      <c r="J275" s="37" t="s">
        <v>13</v>
      </c>
      <c r="K275" s="37"/>
      <c r="L275" s="48"/>
      <c r="M275" s="49"/>
      <c r="N275" s="49"/>
      <c r="O275" s="49"/>
      <c r="P275" s="48"/>
    </row>
    <row r="276" spans="1:16" s="39" customFormat="1" ht="38.25">
      <c r="A276" s="51">
        <v>2200293</v>
      </c>
      <c r="B276" s="37" t="s">
        <v>641</v>
      </c>
      <c r="C276" s="37" t="s">
        <v>622</v>
      </c>
      <c r="D276" s="37"/>
      <c r="E276" s="37">
        <v>2.8</v>
      </c>
      <c r="F276" s="37" t="s">
        <v>634</v>
      </c>
      <c r="G276" s="78"/>
      <c r="H276" s="77">
        <v>43066</v>
      </c>
      <c r="I276" s="37" t="s">
        <v>775</v>
      </c>
      <c r="J276" s="37" t="s">
        <v>13</v>
      </c>
      <c r="K276" s="37"/>
      <c r="L276" s="48"/>
      <c r="M276" s="49"/>
      <c r="N276" s="49"/>
      <c r="O276" s="49"/>
      <c r="P276" s="48"/>
    </row>
    <row r="277" spans="1:16" s="39" customFormat="1" ht="38.25">
      <c r="A277" s="51">
        <v>2200294</v>
      </c>
      <c r="B277" s="37" t="s">
        <v>641</v>
      </c>
      <c r="C277" s="37" t="s">
        <v>623</v>
      </c>
      <c r="D277" s="37"/>
      <c r="E277" s="37">
        <v>5</v>
      </c>
      <c r="F277" s="37" t="s">
        <v>634</v>
      </c>
      <c r="G277" s="78"/>
      <c r="H277" s="77">
        <v>43066</v>
      </c>
      <c r="I277" s="37" t="s">
        <v>775</v>
      </c>
      <c r="J277" s="37" t="s">
        <v>13</v>
      </c>
      <c r="K277" s="37"/>
      <c r="L277" s="48"/>
      <c r="M277" s="49"/>
      <c r="N277" s="49"/>
      <c r="O277" s="49"/>
      <c r="P277" s="48"/>
    </row>
    <row r="278" spans="1:16" s="39" customFormat="1" ht="38.25">
      <c r="A278" s="51">
        <v>2200295</v>
      </c>
      <c r="B278" s="37" t="s">
        <v>641</v>
      </c>
      <c r="C278" s="37" t="s">
        <v>624</v>
      </c>
      <c r="D278" s="37"/>
      <c r="E278" s="37">
        <v>3.8</v>
      </c>
      <c r="F278" s="37" t="s">
        <v>634</v>
      </c>
      <c r="G278" s="78"/>
      <c r="H278" s="77">
        <v>43066</v>
      </c>
      <c r="I278" s="37" t="s">
        <v>775</v>
      </c>
      <c r="J278" s="37" t="s">
        <v>13</v>
      </c>
      <c r="K278" s="37"/>
      <c r="L278" s="48"/>
      <c r="M278" s="49"/>
      <c r="N278" s="49"/>
      <c r="O278" s="49"/>
      <c r="P278" s="48"/>
    </row>
    <row r="279" spans="1:16" s="39" customFormat="1" ht="38.25">
      <c r="A279" s="51">
        <v>2200296</v>
      </c>
      <c r="B279" s="37" t="s">
        <v>641</v>
      </c>
      <c r="C279" s="37" t="s">
        <v>625</v>
      </c>
      <c r="D279" s="37"/>
      <c r="E279" s="37">
        <v>3.7</v>
      </c>
      <c r="F279" s="37" t="s">
        <v>637</v>
      </c>
      <c r="G279" s="78"/>
      <c r="H279" s="77">
        <v>43066</v>
      </c>
      <c r="I279" s="37" t="s">
        <v>775</v>
      </c>
      <c r="J279" s="37" t="s">
        <v>13</v>
      </c>
      <c r="K279" s="37"/>
      <c r="L279" s="48"/>
      <c r="M279" s="49"/>
      <c r="N279" s="49"/>
      <c r="O279" s="49"/>
      <c r="P279" s="48"/>
    </row>
    <row r="280" spans="1:16" s="39" customFormat="1" ht="38.25">
      <c r="A280" s="51">
        <v>2200297</v>
      </c>
      <c r="B280" s="37" t="s">
        <v>641</v>
      </c>
      <c r="C280" s="37" t="s">
        <v>626</v>
      </c>
      <c r="D280" s="37"/>
      <c r="E280" s="37">
        <v>1.2</v>
      </c>
      <c r="F280" s="37" t="s">
        <v>638</v>
      </c>
      <c r="G280" s="78"/>
      <c r="H280" s="77">
        <v>43066</v>
      </c>
      <c r="I280" s="37" t="s">
        <v>775</v>
      </c>
      <c r="J280" s="37" t="s">
        <v>13</v>
      </c>
      <c r="K280" s="37"/>
      <c r="L280" s="48"/>
      <c r="M280" s="49"/>
      <c r="N280" s="49"/>
      <c r="O280" s="49"/>
      <c r="P280" s="48"/>
    </row>
    <row r="281" spans="1:16" s="39" customFormat="1" ht="38.25">
      <c r="A281" s="51">
        <v>2200298</v>
      </c>
      <c r="B281" s="37" t="s">
        <v>641</v>
      </c>
      <c r="C281" s="37" t="s">
        <v>627</v>
      </c>
      <c r="D281" s="37"/>
      <c r="E281" s="37">
        <v>4.27</v>
      </c>
      <c r="F281" s="37" t="s">
        <v>634</v>
      </c>
      <c r="G281" s="78"/>
      <c r="H281" s="77">
        <v>43066</v>
      </c>
      <c r="I281" s="37" t="s">
        <v>775</v>
      </c>
      <c r="J281" s="37" t="s">
        <v>13</v>
      </c>
      <c r="K281" s="37"/>
      <c r="L281" s="48"/>
      <c r="M281" s="49"/>
      <c r="N281" s="49"/>
      <c r="O281" s="49"/>
      <c r="P281" s="48"/>
    </row>
    <row r="282" spans="1:16" s="39" customFormat="1" ht="38.25">
      <c r="A282" s="51">
        <v>2200299</v>
      </c>
      <c r="B282" s="37" t="s">
        <v>641</v>
      </c>
      <c r="C282" s="37" t="s">
        <v>628</v>
      </c>
      <c r="D282" s="37"/>
      <c r="E282" s="37">
        <v>4.9</v>
      </c>
      <c r="F282" s="37" t="s">
        <v>639</v>
      </c>
      <c r="G282" s="78"/>
      <c r="H282" s="77">
        <v>43066</v>
      </c>
      <c r="I282" s="37" t="s">
        <v>775</v>
      </c>
      <c r="J282" s="37" t="s">
        <v>13</v>
      </c>
      <c r="K282" s="37"/>
      <c r="L282" s="48"/>
      <c r="M282" s="49"/>
      <c r="N282" s="49"/>
      <c r="O282" s="49"/>
      <c r="P282" s="48"/>
    </row>
    <row r="283" spans="1:16" s="39" customFormat="1" ht="38.25">
      <c r="A283" s="51">
        <v>2200300</v>
      </c>
      <c r="B283" s="37" t="s">
        <v>641</v>
      </c>
      <c r="C283" s="37" t="s">
        <v>621</v>
      </c>
      <c r="D283" s="37"/>
      <c r="E283" s="37">
        <v>0.87</v>
      </c>
      <c r="F283" s="37" t="s">
        <v>634</v>
      </c>
      <c r="G283" s="78"/>
      <c r="H283" s="77">
        <v>43066</v>
      </c>
      <c r="I283" s="37" t="s">
        <v>775</v>
      </c>
      <c r="J283" s="37" t="s">
        <v>13</v>
      </c>
      <c r="K283" s="37"/>
      <c r="L283" s="48"/>
      <c r="M283" s="49"/>
      <c r="N283" s="49"/>
      <c r="O283" s="49"/>
      <c r="P283" s="48"/>
    </row>
    <row r="284" spans="1:16" s="39" customFormat="1" ht="38.25">
      <c r="A284" s="51">
        <v>2200301</v>
      </c>
      <c r="B284" s="37" t="s">
        <v>641</v>
      </c>
      <c r="C284" s="37" t="s">
        <v>629</v>
      </c>
      <c r="D284" s="37"/>
      <c r="E284" s="37">
        <v>2.9</v>
      </c>
      <c r="F284" s="37" t="s">
        <v>634</v>
      </c>
      <c r="G284" s="78"/>
      <c r="H284" s="77">
        <v>43066</v>
      </c>
      <c r="I284" s="37" t="s">
        <v>775</v>
      </c>
      <c r="J284" s="37" t="s">
        <v>13</v>
      </c>
      <c r="K284" s="37"/>
      <c r="L284" s="48"/>
      <c r="M284" s="49"/>
      <c r="N284" s="49"/>
      <c r="O284" s="49"/>
      <c r="P284" s="48"/>
    </row>
    <row r="285" spans="1:16" s="39" customFormat="1" ht="38.25">
      <c r="A285" s="51">
        <v>2200302</v>
      </c>
      <c r="B285" s="37" t="s">
        <v>641</v>
      </c>
      <c r="C285" s="37" t="s">
        <v>630</v>
      </c>
      <c r="D285" s="37"/>
      <c r="E285" s="37">
        <v>0.2</v>
      </c>
      <c r="F285" s="37" t="s">
        <v>640</v>
      </c>
      <c r="G285" s="78"/>
      <c r="H285" s="77">
        <v>43066</v>
      </c>
      <c r="I285" s="37" t="s">
        <v>775</v>
      </c>
      <c r="J285" s="37" t="s">
        <v>13</v>
      </c>
      <c r="K285" s="37"/>
      <c r="L285" s="48"/>
      <c r="M285" s="49"/>
      <c r="N285" s="49"/>
      <c r="O285" s="49"/>
      <c r="P285" s="48"/>
    </row>
    <row r="286" spans="1:16" s="39" customFormat="1" ht="41.25" customHeight="1">
      <c r="A286" s="51">
        <v>2200303</v>
      </c>
      <c r="B286" s="37" t="s">
        <v>641</v>
      </c>
      <c r="C286" s="37" t="s">
        <v>960</v>
      </c>
      <c r="D286" s="37"/>
      <c r="E286" s="37" t="s">
        <v>961</v>
      </c>
      <c r="F286" s="37" t="s">
        <v>975</v>
      </c>
      <c r="G286" s="78"/>
      <c r="H286" s="77">
        <v>44193</v>
      </c>
      <c r="I286" s="37" t="s">
        <v>962</v>
      </c>
      <c r="J286" s="37" t="s">
        <v>13</v>
      </c>
      <c r="K286" s="37"/>
      <c r="L286" s="48"/>
      <c r="M286" s="49"/>
      <c r="N286" s="49"/>
      <c r="O286" s="49"/>
      <c r="P286" s="48"/>
    </row>
    <row r="287" spans="1:16" s="39" customFormat="1" ht="30" customHeight="1">
      <c r="A287" s="51">
        <v>2200305</v>
      </c>
      <c r="B287" s="37" t="s">
        <v>641</v>
      </c>
      <c r="C287" s="37" t="s">
        <v>1409</v>
      </c>
      <c r="D287" s="37"/>
      <c r="E287" s="37">
        <v>0.3</v>
      </c>
      <c r="F287" s="37" t="s">
        <v>1410</v>
      </c>
      <c r="G287" s="78"/>
      <c r="H287" s="77"/>
      <c r="I287" s="37"/>
      <c r="J287" s="37" t="s">
        <v>13</v>
      </c>
      <c r="K287" s="37"/>
      <c r="L287" s="48"/>
      <c r="M287" s="49"/>
      <c r="N287" s="49"/>
      <c r="O287" s="49"/>
      <c r="P287" s="48"/>
    </row>
    <row r="288" spans="1:16" s="39" customFormat="1" ht="41.25" customHeight="1">
      <c r="A288" s="51">
        <v>2200306</v>
      </c>
      <c r="B288" s="37" t="s">
        <v>641</v>
      </c>
      <c r="C288" s="37" t="s">
        <v>1411</v>
      </c>
      <c r="D288" s="37"/>
      <c r="E288" s="37">
        <v>4.5</v>
      </c>
      <c r="F288" s="37" t="s">
        <v>1410</v>
      </c>
      <c r="G288" s="78"/>
      <c r="H288" s="77"/>
      <c r="I288" s="37"/>
      <c r="J288" s="37" t="s">
        <v>13</v>
      </c>
      <c r="K288" s="37"/>
      <c r="L288" s="48"/>
      <c r="M288" s="49"/>
      <c r="N288" s="49"/>
      <c r="O288" s="49"/>
      <c r="P288" s="48"/>
    </row>
    <row r="289" spans="1:16" s="39" customFormat="1" ht="41.25" customHeight="1">
      <c r="A289" s="51">
        <v>2200307</v>
      </c>
      <c r="B289" s="37" t="s">
        <v>641</v>
      </c>
      <c r="C289" s="37" t="s">
        <v>1412</v>
      </c>
      <c r="D289" s="37"/>
      <c r="E289" s="37">
        <v>1.2</v>
      </c>
      <c r="F289" s="37" t="s">
        <v>1410</v>
      </c>
      <c r="G289" s="78"/>
      <c r="H289" s="77"/>
      <c r="I289" s="37"/>
      <c r="J289" s="37" t="s">
        <v>13</v>
      </c>
      <c r="K289" s="37"/>
      <c r="L289" s="48"/>
      <c r="M289" s="49"/>
      <c r="N289" s="49"/>
      <c r="O289" s="49"/>
      <c r="P289" s="48"/>
    </row>
    <row r="290" spans="1:16" s="39" customFormat="1" ht="41.25" customHeight="1">
      <c r="A290" s="51">
        <v>2200308</v>
      </c>
      <c r="B290" s="37" t="s">
        <v>641</v>
      </c>
      <c r="C290" s="37" t="s">
        <v>1413</v>
      </c>
      <c r="D290" s="37"/>
      <c r="E290" s="37"/>
      <c r="F290" s="37" t="s">
        <v>1410</v>
      </c>
      <c r="G290" s="78"/>
      <c r="H290" s="77"/>
      <c r="I290" s="37"/>
      <c r="J290" s="37" t="s">
        <v>13</v>
      </c>
      <c r="K290" s="37"/>
      <c r="L290" s="48"/>
      <c r="M290" s="49"/>
      <c r="N290" s="49"/>
      <c r="O290" s="49"/>
      <c r="P290" s="48"/>
    </row>
    <row r="291" spans="1:16" s="39" customFormat="1" ht="41.25" customHeight="1">
      <c r="A291" s="51">
        <v>2200309</v>
      </c>
      <c r="B291" s="37" t="s">
        <v>641</v>
      </c>
      <c r="C291" s="37" t="s">
        <v>1414</v>
      </c>
      <c r="D291" s="37"/>
      <c r="E291" s="37">
        <v>0.1</v>
      </c>
      <c r="F291" s="37" t="s">
        <v>1410</v>
      </c>
      <c r="G291" s="78"/>
      <c r="H291" s="77"/>
      <c r="I291" s="37"/>
      <c r="J291" s="37" t="s">
        <v>13</v>
      </c>
      <c r="K291" s="37"/>
      <c r="L291" s="48"/>
      <c r="M291" s="49"/>
      <c r="N291" s="49"/>
      <c r="O291" s="49"/>
      <c r="P291" s="48"/>
    </row>
    <row r="292" spans="1:16" s="39" customFormat="1" ht="63.75">
      <c r="A292" s="51">
        <v>2200311</v>
      </c>
      <c r="B292" s="37" t="s">
        <v>1415</v>
      </c>
      <c r="C292" s="37" t="s">
        <v>1416</v>
      </c>
      <c r="D292" s="37" t="s">
        <v>1417</v>
      </c>
      <c r="E292" s="27">
        <v>7371</v>
      </c>
      <c r="F292" s="27"/>
      <c r="G292" s="50">
        <f>972898.29/1000</f>
        <v>972.8982900000001</v>
      </c>
      <c r="H292" s="77"/>
      <c r="I292" s="37"/>
      <c r="J292" s="37" t="s">
        <v>13</v>
      </c>
      <c r="K292" s="37"/>
      <c r="L292" s="48"/>
      <c r="M292" s="49"/>
      <c r="N292" s="49"/>
      <c r="O292" s="49"/>
      <c r="P292" s="48"/>
    </row>
    <row r="293" spans="1:16" s="39" customFormat="1" ht="41.25" customHeight="1">
      <c r="A293" s="51">
        <v>2200312</v>
      </c>
      <c r="B293" s="37" t="s">
        <v>641</v>
      </c>
      <c r="C293" s="37" t="s">
        <v>1418</v>
      </c>
      <c r="D293" s="37"/>
      <c r="E293" s="37">
        <v>3.5</v>
      </c>
      <c r="F293" s="37" t="s">
        <v>1419</v>
      </c>
      <c r="G293" s="78"/>
      <c r="H293" s="77"/>
      <c r="I293" s="37"/>
      <c r="J293" s="37" t="s">
        <v>13</v>
      </c>
      <c r="K293" s="37"/>
      <c r="L293" s="48"/>
      <c r="M293" s="49"/>
      <c r="N293" s="49"/>
      <c r="O293" s="49"/>
      <c r="P293" s="48"/>
    </row>
    <row r="294" spans="1:16" s="39" customFormat="1" ht="63.75" customHeight="1">
      <c r="A294" s="51">
        <v>2200313</v>
      </c>
      <c r="B294" s="37" t="s">
        <v>66</v>
      </c>
      <c r="C294" s="37" t="s">
        <v>173</v>
      </c>
      <c r="D294" s="37" t="s">
        <v>283</v>
      </c>
      <c r="E294" s="50">
        <v>2371</v>
      </c>
      <c r="F294" s="27"/>
      <c r="G294" s="50">
        <f>1110932/1000</f>
        <v>1110.932</v>
      </c>
      <c r="H294" s="77">
        <v>41794</v>
      </c>
      <c r="I294" s="37" t="s">
        <v>284</v>
      </c>
      <c r="J294" s="37" t="s">
        <v>908</v>
      </c>
      <c r="K294" s="37" t="s">
        <v>467</v>
      </c>
      <c r="L294" s="48"/>
      <c r="M294" s="49"/>
      <c r="N294" s="49"/>
      <c r="O294" s="49"/>
      <c r="P294" s="48"/>
    </row>
    <row r="295" spans="1:16" s="39" customFormat="1" ht="63.75" customHeight="1">
      <c r="A295" s="51">
        <v>2200314</v>
      </c>
      <c r="B295" s="37" t="s">
        <v>66</v>
      </c>
      <c r="C295" s="37" t="s">
        <v>62</v>
      </c>
      <c r="D295" s="37" t="s">
        <v>468</v>
      </c>
      <c r="E295" s="50">
        <v>5781</v>
      </c>
      <c r="F295" s="27"/>
      <c r="G295" s="50">
        <f>1907614.38/1000</f>
        <v>1907.61438</v>
      </c>
      <c r="H295" s="77">
        <v>42002</v>
      </c>
      <c r="I295" s="77" t="s">
        <v>469</v>
      </c>
      <c r="J295" s="37" t="s">
        <v>908</v>
      </c>
      <c r="K295" s="37" t="s">
        <v>470</v>
      </c>
      <c r="L295" s="48"/>
      <c r="M295" s="49"/>
      <c r="N295" s="49"/>
      <c r="O295" s="49"/>
      <c r="P295" s="48"/>
    </row>
    <row r="296" spans="1:16" s="39" customFormat="1" ht="63.75">
      <c r="A296" s="51">
        <v>2200315</v>
      </c>
      <c r="B296" s="37" t="s">
        <v>66</v>
      </c>
      <c r="C296" s="37" t="s">
        <v>126</v>
      </c>
      <c r="D296" s="37" t="s">
        <v>1199</v>
      </c>
      <c r="E296" s="27">
        <v>5505</v>
      </c>
      <c r="F296" s="27"/>
      <c r="G296" s="43">
        <f>1982735.85/1000</f>
        <v>1982.73585</v>
      </c>
      <c r="H296" s="77">
        <v>41302</v>
      </c>
      <c r="I296" s="37"/>
      <c r="J296" s="37" t="s">
        <v>226</v>
      </c>
      <c r="K296" s="37" t="s">
        <v>1200</v>
      </c>
      <c r="L296" s="48"/>
      <c r="M296" s="49"/>
      <c r="N296" s="49"/>
      <c r="O296" s="49"/>
      <c r="P296" s="48"/>
    </row>
    <row r="297" spans="1:16" s="39" customFormat="1" ht="89.25">
      <c r="A297" s="51">
        <v>2200316</v>
      </c>
      <c r="B297" s="37" t="s">
        <v>66</v>
      </c>
      <c r="C297" s="37" t="s">
        <v>228</v>
      </c>
      <c r="D297" s="37" t="s">
        <v>471</v>
      </c>
      <c r="E297" s="27">
        <v>6495</v>
      </c>
      <c r="F297" s="27"/>
      <c r="G297" s="43">
        <f>2295657.75/1000</f>
        <v>2295.65775</v>
      </c>
      <c r="H297" s="77">
        <v>42542</v>
      </c>
      <c r="I297" s="37" t="s">
        <v>472</v>
      </c>
      <c r="J297" s="37" t="s">
        <v>226</v>
      </c>
      <c r="K297" s="37" t="s">
        <v>473</v>
      </c>
      <c r="L297" s="48"/>
      <c r="M297" s="49"/>
      <c r="N297" s="49"/>
      <c r="O297" s="49"/>
      <c r="P297" s="48"/>
    </row>
    <row r="298" spans="1:16" s="39" customFormat="1" ht="38.25">
      <c r="A298" s="51">
        <v>2200320</v>
      </c>
      <c r="B298" s="37" t="s">
        <v>66</v>
      </c>
      <c r="C298" s="37" t="s">
        <v>477</v>
      </c>
      <c r="D298" s="37" t="s">
        <v>478</v>
      </c>
      <c r="E298" s="27">
        <v>760</v>
      </c>
      <c r="F298" s="27"/>
      <c r="G298" s="43">
        <f>411129.6/1000</f>
        <v>411.1296</v>
      </c>
      <c r="H298" s="77">
        <v>42471</v>
      </c>
      <c r="I298" s="37" t="s">
        <v>479</v>
      </c>
      <c r="J298" s="37" t="s">
        <v>13</v>
      </c>
      <c r="K298" s="37" t="s">
        <v>263</v>
      </c>
      <c r="L298" s="48"/>
      <c r="M298" s="49"/>
      <c r="N298" s="49"/>
      <c r="O298" s="49"/>
      <c r="P298" s="48"/>
    </row>
    <row r="299" spans="1:16" s="39" customFormat="1" ht="38.25">
      <c r="A299" s="51">
        <v>2200321</v>
      </c>
      <c r="B299" s="37" t="s">
        <v>1212</v>
      </c>
      <c r="C299" s="37" t="s">
        <v>91</v>
      </c>
      <c r="D299" s="37" t="s">
        <v>1209</v>
      </c>
      <c r="E299" s="27">
        <v>364</v>
      </c>
      <c r="F299" s="27"/>
      <c r="G299" s="43">
        <f>29920.8/1000</f>
        <v>29.9208</v>
      </c>
      <c r="H299" s="77"/>
      <c r="I299" s="37"/>
      <c r="J299" s="37" t="s">
        <v>13</v>
      </c>
      <c r="K299" s="37" t="s">
        <v>263</v>
      </c>
      <c r="L299" s="48"/>
      <c r="M299" s="49"/>
      <c r="N299" s="49"/>
      <c r="O299" s="49"/>
      <c r="P299" s="48"/>
    </row>
    <row r="300" spans="1:16" s="39" customFormat="1" ht="63.75">
      <c r="A300" s="51">
        <v>2200322</v>
      </c>
      <c r="B300" s="37" t="s">
        <v>66</v>
      </c>
      <c r="C300" s="37" t="s">
        <v>54</v>
      </c>
      <c r="D300" s="37" t="s">
        <v>269</v>
      </c>
      <c r="E300" s="27">
        <v>17976</v>
      </c>
      <c r="F300" s="27"/>
      <c r="G300" s="43">
        <f>2982937.44/1000</f>
        <v>2982.93744</v>
      </c>
      <c r="H300" s="77">
        <v>41915</v>
      </c>
      <c r="I300" s="37" t="s">
        <v>270</v>
      </c>
      <c r="J300" s="37" t="s">
        <v>45</v>
      </c>
      <c r="K300" s="37" t="s">
        <v>648</v>
      </c>
      <c r="L300" s="48"/>
      <c r="M300" s="49"/>
      <c r="N300" s="49"/>
      <c r="O300" s="49"/>
      <c r="P300" s="48"/>
    </row>
    <row r="301" spans="1:16" s="39" customFormat="1" ht="63.75">
      <c r="A301" s="51">
        <v>2200323</v>
      </c>
      <c r="B301" s="37" t="s">
        <v>66</v>
      </c>
      <c r="C301" s="37" t="s">
        <v>100</v>
      </c>
      <c r="D301" s="37" t="s">
        <v>265</v>
      </c>
      <c r="E301" s="27">
        <v>11632</v>
      </c>
      <c r="F301" s="27"/>
      <c r="G301" s="43">
        <f>1920559.52/1000</f>
        <v>1920.55952</v>
      </c>
      <c r="H301" s="77">
        <v>41662</v>
      </c>
      <c r="I301" s="37" t="s">
        <v>483</v>
      </c>
      <c r="J301" s="37" t="s">
        <v>45</v>
      </c>
      <c r="K301" s="37" t="s">
        <v>652</v>
      </c>
      <c r="L301" s="48"/>
      <c r="M301" s="49"/>
      <c r="N301" s="49"/>
      <c r="O301" s="49"/>
      <c r="P301" s="48"/>
    </row>
    <row r="302" spans="1:16" s="39" customFormat="1" ht="38.25">
      <c r="A302" s="51">
        <v>2200324</v>
      </c>
      <c r="B302" s="37" t="s">
        <v>66</v>
      </c>
      <c r="C302" s="37" t="s">
        <v>475</v>
      </c>
      <c r="D302" s="37" t="s">
        <v>275</v>
      </c>
      <c r="E302" s="27">
        <v>8209</v>
      </c>
      <c r="F302" s="27"/>
      <c r="G302" s="43">
        <f>1520470.98/1000</f>
        <v>1520.47098</v>
      </c>
      <c r="H302" s="77">
        <v>41956</v>
      </c>
      <c r="I302" s="37" t="s">
        <v>476</v>
      </c>
      <c r="J302" s="37" t="s">
        <v>45</v>
      </c>
      <c r="K302" s="37" t="s">
        <v>263</v>
      </c>
      <c r="L302" s="48"/>
      <c r="M302" s="49"/>
      <c r="N302" s="49"/>
      <c r="O302" s="49"/>
      <c r="P302" s="48"/>
    </row>
    <row r="303" spans="1:16" s="39" customFormat="1" ht="63.75">
      <c r="A303" s="51">
        <v>2200325</v>
      </c>
      <c r="B303" s="37" t="s">
        <v>66</v>
      </c>
      <c r="C303" s="37" t="s">
        <v>264</v>
      </c>
      <c r="D303" s="37" t="s">
        <v>279</v>
      </c>
      <c r="E303" s="27">
        <v>11414</v>
      </c>
      <c r="F303" s="27"/>
      <c r="G303" s="50">
        <f>1898947.18/1000</f>
        <v>1898.94718</v>
      </c>
      <c r="H303" s="77">
        <v>41092</v>
      </c>
      <c r="I303" s="37" t="s">
        <v>280</v>
      </c>
      <c r="J303" s="37" t="s">
        <v>45</v>
      </c>
      <c r="K303" s="37" t="s">
        <v>644</v>
      </c>
      <c r="L303" s="48"/>
      <c r="M303" s="49"/>
      <c r="N303" s="49"/>
      <c r="O303" s="49"/>
      <c r="P303" s="48"/>
    </row>
    <row r="304" spans="1:16" s="39" customFormat="1" ht="63.75">
      <c r="A304" s="51">
        <v>2200326</v>
      </c>
      <c r="B304" s="37" t="s">
        <v>66</v>
      </c>
      <c r="C304" s="37" t="s">
        <v>128</v>
      </c>
      <c r="D304" s="37" t="s">
        <v>289</v>
      </c>
      <c r="E304" s="27">
        <v>2475</v>
      </c>
      <c r="F304" s="27"/>
      <c r="G304" s="50">
        <f>545762.25/1000</f>
        <v>545.76225</v>
      </c>
      <c r="H304" s="77">
        <v>41092</v>
      </c>
      <c r="I304" s="37" t="s">
        <v>290</v>
      </c>
      <c r="J304" s="37" t="s">
        <v>45</v>
      </c>
      <c r="K304" s="37" t="s">
        <v>645</v>
      </c>
      <c r="L304" s="48"/>
      <c r="M304" s="49"/>
      <c r="N304" s="49"/>
      <c r="O304" s="49"/>
      <c r="P304" s="48"/>
    </row>
    <row r="305" spans="1:16" s="39" customFormat="1" ht="63.75">
      <c r="A305" s="51">
        <v>2200327</v>
      </c>
      <c r="B305" s="37" t="s">
        <v>66</v>
      </c>
      <c r="C305" s="37" t="s">
        <v>485</v>
      </c>
      <c r="D305" s="37" t="s">
        <v>486</v>
      </c>
      <c r="E305" s="27">
        <v>673</v>
      </c>
      <c r="F305" s="27"/>
      <c r="G305" s="50">
        <f>57305.95/1000</f>
        <v>57.305949999999996</v>
      </c>
      <c r="H305" s="77">
        <v>42677</v>
      </c>
      <c r="I305" s="37"/>
      <c r="J305" s="37" t="s">
        <v>45</v>
      </c>
      <c r="K305" s="37" t="s">
        <v>646</v>
      </c>
      <c r="L305" s="48"/>
      <c r="M305" s="49"/>
      <c r="N305" s="49"/>
      <c r="O305" s="49"/>
      <c r="P305" s="48"/>
    </row>
    <row r="306" spans="1:16" s="39" customFormat="1" ht="63.75">
      <c r="A306" s="51">
        <v>2200328</v>
      </c>
      <c r="B306" s="37" t="s">
        <v>66</v>
      </c>
      <c r="C306" s="37" t="s">
        <v>47</v>
      </c>
      <c r="D306" s="37" t="s">
        <v>371</v>
      </c>
      <c r="E306" s="27">
        <v>24732</v>
      </c>
      <c r="F306" s="27"/>
      <c r="G306" s="43">
        <f>10403268/1000</f>
        <v>10403.268</v>
      </c>
      <c r="H306" s="77">
        <v>42380</v>
      </c>
      <c r="I306" s="37" t="s">
        <v>1150</v>
      </c>
      <c r="J306" s="37" t="s">
        <v>343</v>
      </c>
      <c r="K306" s="37" t="s">
        <v>1151</v>
      </c>
      <c r="L306" s="48"/>
      <c r="M306" s="49"/>
      <c r="N306" s="49"/>
      <c r="O306" s="49"/>
      <c r="P306" s="48"/>
    </row>
    <row r="307" spans="1:16" s="39" customFormat="1" ht="51">
      <c r="A307" s="51">
        <v>2200329</v>
      </c>
      <c r="B307" s="37" t="s">
        <v>66</v>
      </c>
      <c r="C307" s="37" t="s">
        <v>372</v>
      </c>
      <c r="D307" s="37" t="s">
        <v>373</v>
      </c>
      <c r="E307" s="27">
        <v>93</v>
      </c>
      <c r="F307" s="27"/>
      <c r="G307" s="43">
        <f>46264.71/1000</f>
        <v>46.26471</v>
      </c>
      <c r="H307" s="77">
        <v>42380</v>
      </c>
      <c r="I307" s="37" t="s">
        <v>1149</v>
      </c>
      <c r="J307" s="37" t="s">
        <v>343</v>
      </c>
      <c r="K307" s="37" t="s">
        <v>263</v>
      </c>
      <c r="L307" s="48"/>
      <c r="M307" s="49"/>
      <c r="N307" s="49"/>
      <c r="O307" s="49"/>
      <c r="P307" s="48"/>
    </row>
    <row r="308" spans="1:16" s="39" customFormat="1" ht="38.25">
      <c r="A308" s="51">
        <v>2200330</v>
      </c>
      <c r="B308" s="37" t="s">
        <v>66</v>
      </c>
      <c r="C308" s="37" t="s">
        <v>103</v>
      </c>
      <c r="D308" s="37" t="s">
        <v>490</v>
      </c>
      <c r="E308" s="27">
        <v>7704</v>
      </c>
      <c r="F308" s="27"/>
      <c r="G308" s="43">
        <f>1432635.84/1000</f>
        <v>1432.6358400000001</v>
      </c>
      <c r="H308" s="77">
        <v>42699</v>
      </c>
      <c r="I308" s="37"/>
      <c r="J308" s="37" t="s">
        <v>13</v>
      </c>
      <c r="K308" s="37"/>
      <c r="L308" s="48"/>
      <c r="M308" s="49"/>
      <c r="N308" s="49"/>
      <c r="O308" s="49"/>
      <c r="P308" s="48"/>
    </row>
    <row r="309" spans="1:16" s="39" customFormat="1" ht="63.75">
      <c r="A309" s="51">
        <v>2200331</v>
      </c>
      <c r="B309" s="37" t="s">
        <v>66</v>
      </c>
      <c r="C309" s="37" t="s">
        <v>131</v>
      </c>
      <c r="D309" s="37" t="s">
        <v>1757</v>
      </c>
      <c r="E309" s="27">
        <v>50044</v>
      </c>
      <c r="F309" s="27"/>
      <c r="G309" s="43">
        <f>4441905.44/1000</f>
        <v>4441.90544</v>
      </c>
      <c r="H309" s="37"/>
      <c r="I309" s="37"/>
      <c r="J309" s="37" t="s">
        <v>42</v>
      </c>
      <c r="K309" s="37" t="s">
        <v>642</v>
      </c>
      <c r="L309" s="48"/>
      <c r="M309" s="49"/>
      <c r="N309" s="49"/>
      <c r="O309" s="49"/>
      <c r="P309" s="48"/>
    </row>
    <row r="310" spans="1:16" s="39" customFormat="1" ht="63.75">
      <c r="A310" s="51">
        <v>2200332</v>
      </c>
      <c r="B310" s="37" t="s">
        <v>66</v>
      </c>
      <c r="C310" s="37" t="s">
        <v>1235</v>
      </c>
      <c r="D310" s="37" t="s">
        <v>271</v>
      </c>
      <c r="E310" s="27">
        <v>14511</v>
      </c>
      <c r="F310" s="27"/>
      <c r="G310" s="43">
        <f>2406794.46/1000</f>
        <v>2406.79446</v>
      </c>
      <c r="H310" s="77">
        <v>41915</v>
      </c>
      <c r="I310" s="37"/>
      <c r="J310" s="37" t="s">
        <v>42</v>
      </c>
      <c r="K310" s="37" t="s">
        <v>653</v>
      </c>
      <c r="L310" s="48"/>
      <c r="M310" s="49"/>
      <c r="N310" s="49"/>
      <c r="O310" s="49"/>
      <c r="P310" s="48"/>
    </row>
    <row r="311" spans="1:16" s="76" customFormat="1" ht="63.75">
      <c r="A311" s="80">
        <v>2200333</v>
      </c>
      <c r="B311" s="81" t="s">
        <v>66</v>
      </c>
      <c r="C311" s="81" t="s">
        <v>110</v>
      </c>
      <c r="D311" s="81" t="s">
        <v>281</v>
      </c>
      <c r="E311" s="71">
        <v>2538</v>
      </c>
      <c r="F311" s="71"/>
      <c r="G311" s="55">
        <f>559425.96/1000</f>
        <v>559.4259599999999</v>
      </c>
      <c r="H311" s="82">
        <v>42026</v>
      </c>
      <c r="I311" s="81" t="s">
        <v>282</v>
      </c>
      <c r="J311" s="81" t="s">
        <v>42</v>
      </c>
      <c r="K311" s="81" t="s">
        <v>654</v>
      </c>
      <c r="L311" s="74"/>
      <c r="M311" s="75"/>
      <c r="N311" s="75"/>
      <c r="O311" s="75"/>
      <c r="P311" s="74"/>
    </row>
    <row r="312" spans="1:16" s="39" customFormat="1" ht="51">
      <c r="A312" s="51">
        <v>2200334</v>
      </c>
      <c r="B312" s="37" t="s">
        <v>66</v>
      </c>
      <c r="C312" s="37" t="s">
        <v>896</v>
      </c>
      <c r="D312" s="37" t="s">
        <v>1236</v>
      </c>
      <c r="E312" s="27">
        <v>38298</v>
      </c>
      <c r="F312" s="27"/>
      <c r="G312" s="43">
        <f>14917071/1000</f>
        <v>14917.071</v>
      </c>
      <c r="H312" s="77" t="s">
        <v>2418</v>
      </c>
      <c r="I312" s="37"/>
      <c r="J312" s="37" t="s">
        <v>42</v>
      </c>
      <c r="K312" s="37" t="s">
        <v>263</v>
      </c>
      <c r="L312" s="48"/>
      <c r="M312" s="49"/>
      <c r="N312" s="49"/>
      <c r="O312" s="49"/>
      <c r="P312" s="48"/>
    </row>
    <row r="313" spans="1:16" s="39" customFormat="1" ht="63.75">
      <c r="A313" s="51">
        <v>2200335</v>
      </c>
      <c r="B313" s="37" t="s">
        <v>66</v>
      </c>
      <c r="C313" s="37" t="s">
        <v>127</v>
      </c>
      <c r="D313" s="37" t="s">
        <v>285</v>
      </c>
      <c r="E313" s="27">
        <v>2811</v>
      </c>
      <c r="F313" s="27"/>
      <c r="G313" s="43">
        <f>619853.61/1000</f>
        <v>619.85361</v>
      </c>
      <c r="H313" s="77">
        <v>41140</v>
      </c>
      <c r="I313" s="37" t="s">
        <v>286</v>
      </c>
      <c r="J313" s="37" t="s">
        <v>48</v>
      </c>
      <c r="K313" s="37" t="s">
        <v>647</v>
      </c>
      <c r="L313" s="48"/>
      <c r="M313" s="49"/>
      <c r="N313" s="49"/>
      <c r="O313" s="49"/>
      <c r="P313" s="48"/>
    </row>
    <row r="314" spans="1:16" s="76" customFormat="1" ht="63.75">
      <c r="A314" s="80">
        <v>2200338</v>
      </c>
      <c r="B314" s="81" t="s">
        <v>66</v>
      </c>
      <c r="C314" s="81" t="s">
        <v>480</v>
      </c>
      <c r="D314" s="81" t="s">
        <v>481</v>
      </c>
      <c r="E314" s="71">
        <v>15059</v>
      </c>
      <c r="F314" s="71"/>
      <c r="G314" s="55">
        <f>2503859.93/1000</f>
        <v>2503.85993</v>
      </c>
      <c r="H314" s="82">
        <v>42760</v>
      </c>
      <c r="I314" s="81"/>
      <c r="J314" s="81" t="s">
        <v>98</v>
      </c>
      <c r="K314" s="81" t="s">
        <v>482</v>
      </c>
      <c r="L314" s="74"/>
      <c r="M314" s="75"/>
      <c r="N314" s="75"/>
      <c r="O314" s="75"/>
      <c r="P314" s="74"/>
    </row>
    <row r="315" spans="1:16" s="39" customFormat="1" ht="63.75">
      <c r="A315" s="51">
        <v>2200339</v>
      </c>
      <c r="B315" s="37" t="s">
        <v>66</v>
      </c>
      <c r="C315" s="37" t="s">
        <v>487</v>
      </c>
      <c r="D315" s="37" t="s">
        <v>488</v>
      </c>
      <c r="E315" s="27">
        <v>234</v>
      </c>
      <c r="F315" s="27"/>
      <c r="G315" s="43">
        <f>20100.6/1000</f>
        <v>20.1006</v>
      </c>
      <c r="H315" s="77">
        <v>42760</v>
      </c>
      <c r="I315" s="37"/>
      <c r="J315" s="37" t="s">
        <v>98</v>
      </c>
      <c r="K315" s="37" t="s">
        <v>489</v>
      </c>
      <c r="L315" s="48"/>
      <c r="M315" s="49"/>
      <c r="N315" s="49"/>
      <c r="O315" s="49"/>
      <c r="P315" s="48"/>
    </row>
    <row r="316" spans="1:16" s="39" customFormat="1" ht="63.75">
      <c r="A316" s="51">
        <v>2200340</v>
      </c>
      <c r="B316" s="37" t="s">
        <v>66</v>
      </c>
      <c r="C316" s="37" t="s">
        <v>649</v>
      </c>
      <c r="D316" s="37" t="s">
        <v>650</v>
      </c>
      <c r="E316" s="27">
        <v>6732</v>
      </c>
      <c r="F316" s="27"/>
      <c r="G316" s="43">
        <f>1252690.56/1000</f>
        <v>1252.69056</v>
      </c>
      <c r="H316" s="77" t="s">
        <v>2419</v>
      </c>
      <c r="I316" s="37"/>
      <c r="J316" s="37" t="s">
        <v>98</v>
      </c>
      <c r="K316" s="37" t="s">
        <v>651</v>
      </c>
      <c r="L316" s="48"/>
      <c r="M316" s="49"/>
      <c r="N316" s="49"/>
      <c r="O316" s="49"/>
      <c r="P316" s="48"/>
    </row>
    <row r="317" spans="1:16" s="39" customFormat="1" ht="63.75">
      <c r="A317" s="51">
        <v>2200341</v>
      </c>
      <c r="B317" s="37" t="s">
        <v>66</v>
      </c>
      <c r="C317" s="37" t="s">
        <v>129</v>
      </c>
      <c r="D317" s="37" t="s">
        <v>276</v>
      </c>
      <c r="E317" s="27">
        <v>19288</v>
      </c>
      <c r="F317" s="27"/>
      <c r="G317" s="50">
        <f>3185606.08/1000</f>
        <v>3185.60608</v>
      </c>
      <c r="H317" s="77">
        <v>41092</v>
      </c>
      <c r="I317" s="37" t="s">
        <v>277</v>
      </c>
      <c r="J317" s="37" t="s">
        <v>55</v>
      </c>
      <c r="K317" s="37" t="s">
        <v>278</v>
      </c>
      <c r="L317" s="48"/>
      <c r="M317" s="49"/>
      <c r="N317" s="49"/>
      <c r="O317" s="49"/>
      <c r="P317" s="48"/>
    </row>
    <row r="318" spans="1:16" s="39" customFormat="1" ht="63.75">
      <c r="A318" s="51">
        <v>2200342</v>
      </c>
      <c r="B318" s="37" t="s">
        <v>66</v>
      </c>
      <c r="C318" s="37" t="s">
        <v>130</v>
      </c>
      <c r="D318" s="37" t="s">
        <v>287</v>
      </c>
      <c r="E318" s="37">
        <v>1040</v>
      </c>
      <c r="F318" s="37"/>
      <c r="G318" s="78">
        <v>164</v>
      </c>
      <c r="H318" s="77">
        <v>41092</v>
      </c>
      <c r="I318" s="37" t="s">
        <v>288</v>
      </c>
      <c r="J318" s="37" t="s">
        <v>55</v>
      </c>
      <c r="K318" s="37" t="s">
        <v>484</v>
      </c>
      <c r="L318" s="48"/>
      <c r="M318" s="49"/>
      <c r="N318" s="49"/>
      <c r="O318" s="49"/>
      <c r="P318" s="48"/>
    </row>
    <row r="319" spans="1:16" s="39" customFormat="1" ht="63.75">
      <c r="A319" s="51">
        <v>2200343</v>
      </c>
      <c r="B319" s="37" t="s">
        <v>66</v>
      </c>
      <c r="C319" s="37" t="s">
        <v>266</v>
      </c>
      <c r="D319" s="37" t="s">
        <v>267</v>
      </c>
      <c r="E319" s="27">
        <v>10083</v>
      </c>
      <c r="F319" s="27"/>
      <c r="G319" s="43">
        <f>1505996.88/1000</f>
        <v>1505.99688</v>
      </c>
      <c r="H319" s="77">
        <v>41795</v>
      </c>
      <c r="I319" s="37" t="s">
        <v>268</v>
      </c>
      <c r="J319" s="37" t="s">
        <v>55</v>
      </c>
      <c r="K319" s="37" t="s">
        <v>655</v>
      </c>
      <c r="L319" s="48"/>
      <c r="M319" s="49"/>
      <c r="N319" s="49"/>
      <c r="O319" s="49"/>
      <c r="P319" s="48"/>
    </row>
    <row r="320" spans="1:16" s="39" customFormat="1" ht="51">
      <c r="A320" s="51">
        <v>2200344</v>
      </c>
      <c r="B320" s="37" t="s">
        <v>66</v>
      </c>
      <c r="C320" s="37" t="s">
        <v>1309</v>
      </c>
      <c r="D320" s="37" t="s">
        <v>1310</v>
      </c>
      <c r="E320" s="27">
        <v>487</v>
      </c>
      <c r="F320" s="27"/>
      <c r="G320" s="52">
        <f>41833.3/1000</f>
        <v>41.8333</v>
      </c>
      <c r="H320" s="77" t="s">
        <v>2420</v>
      </c>
      <c r="I320" s="37"/>
      <c r="J320" s="37" t="s">
        <v>55</v>
      </c>
      <c r="K320" s="37" t="s">
        <v>263</v>
      </c>
      <c r="L320" s="48"/>
      <c r="M320" s="49"/>
      <c r="N320" s="49"/>
      <c r="O320" s="49"/>
      <c r="P320" s="48"/>
    </row>
    <row r="321" spans="1:16" s="39" customFormat="1" ht="63.75">
      <c r="A321" s="51">
        <v>2200345</v>
      </c>
      <c r="B321" s="37" t="s">
        <v>66</v>
      </c>
      <c r="C321" s="37" t="s">
        <v>656</v>
      </c>
      <c r="D321" s="37" t="s">
        <v>657</v>
      </c>
      <c r="E321" s="27">
        <v>953</v>
      </c>
      <c r="F321" s="27"/>
      <c r="G321" s="43">
        <f>79842.34/1000</f>
        <v>79.84234</v>
      </c>
      <c r="H321" s="37" t="s">
        <v>2421</v>
      </c>
      <c r="I321" s="37"/>
      <c r="J321" s="37" t="s">
        <v>55</v>
      </c>
      <c r="K321" s="37" t="s">
        <v>658</v>
      </c>
      <c r="L321" s="48"/>
      <c r="M321" s="49"/>
      <c r="N321" s="49"/>
      <c r="O321" s="49"/>
      <c r="P321" s="48"/>
    </row>
    <row r="322" spans="1:19" s="39" customFormat="1" ht="102">
      <c r="A322" s="42">
        <v>2200999</v>
      </c>
      <c r="B322" s="27" t="s">
        <v>66</v>
      </c>
      <c r="C322" s="27" t="s">
        <v>132</v>
      </c>
      <c r="D322" s="27" t="s">
        <v>249</v>
      </c>
      <c r="E322" s="27">
        <v>2660</v>
      </c>
      <c r="F322" s="113"/>
      <c r="G322" s="114">
        <f>1114380/1000</f>
        <v>1114.38</v>
      </c>
      <c r="H322" s="27" t="s">
        <v>2084</v>
      </c>
      <c r="I322" s="114"/>
      <c r="J322" s="27" t="s">
        <v>13</v>
      </c>
      <c r="K322" s="27" t="s">
        <v>2083</v>
      </c>
      <c r="L322" s="44"/>
      <c r="M322" s="44"/>
      <c r="N322" s="44"/>
      <c r="O322" s="115"/>
      <c r="P322" s="45"/>
      <c r="Q322" s="44"/>
      <c r="S322" s="62"/>
    </row>
    <row r="323" spans="1:17" s="39" customFormat="1" ht="111" customHeight="1">
      <c r="A323" s="42">
        <v>2201016</v>
      </c>
      <c r="B323" s="27" t="s">
        <v>66</v>
      </c>
      <c r="C323" s="27" t="s">
        <v>1933</v>
      </c>
      <c r="D323" s="27" t="s">
        <v>1934</v>
      </c>
      <c r="E323" s="27">
        <v>796</v>
      </c>
      <c r="F323" s="27"/>
      <c r="G323" s="43">
        <f>63210.36/1000</f>
        <v>63.21036</v>
      </c>
      <c r="H323" s="27" t="s">
        <v>1935</v>
      </c>
      <c r="I323" s="43"/>
      <c r="J323" s="27" t="s">
        <v>13</v>
      </c>
      <c r="K323" s="27"/>
      <c r="L323" s="69"/>
      <c r="M323" s="44"/>
      <c r="N323" s="44"/>
      <c r="O323" s="119"/>
      <c r="P323" s="45"/>
      <c r="Q323" s="120"/>
    </row>
    <row r="324" spans="1:17" s="51" customFormat="1" ht="102">
      <c r="A324" s="42">
        <v>2201017</v>
      </c>
      <c r="B324" s="27" t="s">
        <v>66</v>
      </c>
      <c r="C324" s="27" t="s">
        <v>1936</v>
      </c>
      <c r="D324" s="27" t="s">
        <v>1937</v>
      </c>
      <c r="E324" s="27">
        <v>424</v>
      </c>
      <c r="F324" s="27"/>
      <c r="G324" s="43">
        <f>58321.2/1000</f>
        <v>58.3212</v>
      </c>
      <c r="H324" s="27" t="s">
        <v>1938</v>
      </c>
      <c r="I324" s="43"/>
      <c r="J324" s="27" t="s">
        <v>13</v>
      </c>
      <c r="K324" s="27"/>
      <c r="L324" s="44"/>
      <c r="M324" s="44"/>
      <c r="N324" s="44"/>
      <c r="O324" s="119"/>
      <c r="P324" s="45"/>
      <c r="Q324" s="57"/>
    </row>
    <row r="325" spans="1:17" s="51" customFormat="1" ht="89.25">
      <c r="A325" s="42">
        <v>2201018</v>
      </c>
      <c r="B325" s="27" t="s">
        <v>1212</v>
      </c>
      <c r="C325" s="27" t="s">
        <v>1939</v>
      </c>
      <c r="D325" s="27" t="s">
        <v>1940</v>
      </c>
      <c r="E325" s="27">
        <v>393</v>
      </c>
      <c r="F325" s="27"/>
      <c r="G325" s="43">
        <f>31208.13/1000</f>
        <v>31.20813</v>
      </c>
      <c r="H325" s="27" t="s">
        <v>1941</v>
      </c>
      <c r="I325" s="43"/>
      <c r="J325" s="27" t="s">
        <v>13</v>
      </c>
      <c r="K325" s="27"/>
      <c r="L325" s="44"/>
      <c r="M325" s="44"/>
      <c r="N325" s="69"/>
      <c r="O325" s="119"/>
      <c r="P325" s="45"/>
      <c r="Q325" s="57"/>
    </row>
    <row r="326" spans="1:17" s="51" customFormat="1" ht="318.75">
      <c r="A326" s="42">
        <v>2201019</v>
      </c>
      <c r="B326" s="27" t="s">
        <v>66</v>
      </c>
      <c r="C326" s="27" t="s">
        <v>1942</v>
      </c>
      <c r="D326" s="27" t="s">
        <v>1943</v>
      </c>
      <c r="E326" s="27">
        <v>18</v>
      </c>
      <c r="F326" s="27"/>
      <c r="G326" s="43">
        <f>3672.72/1000</f>
        <v>3.67272</v>
      </c>
      <c r="H326" s="27" t="s">
        <v>1944</v>
      </c>
      <c r="I326" s="43"/>
      <c r="J326" s="27" t="s">
        <v>13</v>
      </c>
      <c r="K326" s="27"/>
      <c r="L326" s="44"/>
      <c r="M326" s="44"/>
      <c r="N326" s="69"/>
      <c r="O326" s="119"/>
      <c r="P326" s="45"/>
      <c r="Q326" s="57"/>
    </row>
    <row r="327" spans="1:17" s="51" customFormat="1" ht="102">
      <c r="A327" s="42">
        <v>2201020</v>
      </c>
      <c r="B327" s="27" t="s">
        <v>66</v>
      </c>
      <c r="C327" s="27" t="s">
        <v>1948</v>
      </c>
      <c r="D327" s="27" t="s">
        <v>1949</v>
      </c>
      <c r="E327" s="27">
        <v>9453</v>
      </c>
      <c r="F327" s="27"/>
      <c r="G327" s="43">
        <f>798494/1000</f>
        <v>798.494</v>
      </c>
      <c r="H327" s="27" t="s">
        <v>1950</v>
      </c>
      <c r="I327" s="43"/>
      <c r="J327" s="27" t="s">
        <v>13</v>
      </c>
      <c r="K327" s="27"/>
      <c r="L327" s="44"/>
      <c r="M327" s="44"/>
      <c r="N327" s="44"/>
      <c r="O327" s="119"/>
      <c r="P327" s="45"/>
      <c r="Q327" s="57"/>
    </row>
    <row r="328" spans="1:17" s="51" customFormat="1" ht="89.25">
      <c r="A328" s="42">
        <v>2201021</v>
      </c>
      <c r="B328" s="27" t="s">
        <v>66</v>
      </c>
      <c r="C328" s="27" t="s">
        <v>1945</v>
      </c>
      <c r="D328" s="27" t="s">
        <v>1946</v>
      </c>
      <c r="E328" s="27">
        <v>1693</v>
      </c>
      <c r="F328" s="27"/>
      <c r="G328" s="43">
        <f>143786.49/1000</f>
        <v>143.78649</v>
      </c>
      <c r="H328" s="27" t="s">
        <v>1947</v>
      </c>
      <c r="I328" s="43"/>
      <c r="J328" s="27" t="s">
        <v>13</v>
      </c>
      <c r="K328" s="27"/>
      <c r="L328" s="44"/>
      <c r="M328" s="44"/>
      <c r="N328" s="69"/>
      <c r="O328" s="119"/>
      <c r="P328" s="45"/>
      <c r="Q328" s="57"/>
    </row>
    <row r="329" spans="1:17" s="51" customFormat="1" ht="89.25">
      <c r="A329" s="42">
        <v>2201022</v>
      </c>
      <c r="B329" s="27" t="s">
        <v>66</v>
      </c>
      <c r="C329" s="27" t="s">
        <v>1951</v>
      </c>
      <c r="D329" s="27" t="s">
        <v>1952</v>
      </c>
      <c r="E329" s="27">
        <v>298</v>
      </c>
      <c r="F329" s="27"/>
      <c r="G329" s="43">
        <f>25589/1000</f>
        <v>25.589</v>
      </c>
      <c r="H329" s="27" t="s">
        <v>1953</v>
      </c>
      <c r="I329" s="43"/>
      <c r="J329" s="27" t="s">
        <v>13</v>
      </c>
      <c r="K329" s="27"/>
      <c r="L329" s="44"/>
      <c r="M329" s="44"/>
      <c r="N329" s="121"/>
      <c r="O329" s="45"/>
      <c r="P329" s="45"/>
      <c r="Q329" s="57"/>
    </row>
    <row r="330" spans="1:17" s="51" customFormat="1" ht="89.25">
      <c r="A330" s="42">
        <v>2201023</v>
      </c>
      <c r="B330" s="27" t="s">
        <v>66</v>
      </c>
      <c r="C330" s="27" t="s">
        <v>1954</v>
      </c>
      <c r="D330" s="27" t="s">
        <v>1955</v>
      </c>
      <c r="E330" s="27">
        <v>851</v>
      </c>
      <c r="F330" s="27"/>
      <c r="G330" s="43">
        <f>67577.91/1000</f>
        <v>67.57791</v>
      </c>
      <c r="H330" s="27" t="s">
        <v>1956</v>
      </c>
      <c r="I330" s="43"/>
      <c r="J330" s="27" t="s">
        <v>13</v>
      </c>
      <c r="K330" s="27"/>
      <c r="L330" s="44"/>
      <c r="M330" s="44"/>
      <c r="N330" s="69"/>
      <c r="O330" s="119"/>
      <c r="P330" s="45"/>
      <c r="Q330" s="57"/>
    </row>
    <row r="331" spans="1:17" s="51" customFormat="1" ht="89.25">
      <c r="A331" s="42">
        <v>2201024</v>
      </c>
      <c r="B331" s="27" t="s">
        <v>66</v>
      </c>
      <c r="C331" s="27" t="s">
        <v>1957</v>
      </c>
      <c r="D331" s="27" t="s">
        <v>1958</v>
      </c>
      <c r="E331" s="27">
        <v>799</v>
      </c>
      <c r="F331" s="27"/>
      <c r="G331" s="43">
        <f>68618.12/1000</f>
        <v>68.61811999999999</v>
      </c>
      <c r="H331" s="27" t="s">
        <v>1959</v>
      </c>
      <c r="I331" s="43"/>
      <c r="J331" s="27" t="s">
        <v>13</v>
      </c>
      <c r="K331" s="27"/>
      <c r="L331" s="44"/>
      <c r="M331" s="44"/>
      <c r="N331" s="69"/>
      <c r="O331" s="45"/>
      <c r="P331" s="45"/>
      <c r="Q331" s="57"/>
    </row>
    <row r="332" spans="1:17" s="51" customFormat="1" ht="89.25">
      <c r="A332" s="42">
        <v>22012025</v>
      </c>
      <c r="B332" s="27" t="s">
        <v>66</v>
      </c>
      <c r="C332" s="27" t="s">
        <v>1960</v>
      </c>
      <c r="D332" s="27" t="s">
        <v>1961</v>
      </c>
      <c r="E332" s="27">
        <v>396</v>
      </c>
      <c r="F332" s="27"/>
      <c r="G332" s="43">
        <f>198047.52/1000</f>
        <v>198.04752</v>
      </c>
      <c r="H332" s="27" t="s">
        <v>1962</v>
      </c>
      <c r="I332" s="43"/>
      <c r="J332" s="27" t="s">
        <v>13</v>
      </c>
      <c r="K332" s="27"/>
      <c r="L332" s="44"/>
      <c r="M332" s="44"/>
      <c r="N332" s="69"/>
      <c r="O332" s="45"/>
      <c r="P332" s="45"/>
      <c r="Q332" s="57"/>
    </row>
    <row r="333" spans="1:17" s="51" customFormat="1" ht="89.25">
      <c r="A333" s="42">
        <v>2201026</v>
      </c>
      <c r="B333" s="27" t="s">
        <v>66</v>
      </c>
      <c r="C333" s="27" t="s">
        <v>1963</v>
      </c>
      <c r="D333" s="27" t="s">
        <v>1964</v>
      </c>
      <c r="E333" s="27">
        <v>468</v>
      </c>
      <c r="F333" s="27"/>
      <c r="G333" s="43">
        <f>39452.4/1000</f>
        <v>39.452400000000004</v>
      </c>
      <c r="H333" s="27" t="s">
        <v>1965</v>
      </c>
      <c r="I333" s="43"/>
      <c r="J333" s="27" t="s">
        <v>13</v>
      </c>
      <c r="K333" s="27"/>
      <c r="L333" s="44"/>
      <c r="M333" s="44"/>
      <c r="N333" s="69"/>
      <c r="O333" s="45"/>
      <c r="P333" s="45"/>
      <c r="Q333" s="57"/>
    </row>
    <row r="334" spans="1:17" s="51" customFormat="1" ht="89.25">
      <c r="A334" s="42">
        <v>2201027</v>
      </c>
      <c r="B334" s="27" t="s">
        <v>66</v>
      </c>
      <c r="C334" s="27" t="s">
        <v>1966</v>
      </c>
      <c r="D334" s="27" t="s">
        <v>1967</v>
      </c>
      <c r="E334" s="27">
        <v>1412</v>
      </c>
      <c r="F334" s="27"/>
      <c r="G334" s="43">
        <f>121290.8/1000</f>
        <v>121.2908</v>
      </c>
      <c r="H334" s="27" t="s">
        <v>1968</v>
      </c>
      <c r="I334" s="43"/>
      <c r="J334" s="27" t="s">
        <v>13</v>
      </c>
      <c r="K334" s="27"/>
      <c r="L334" s="69"/>
      <c r="M334" s="44"/>
      <c r="N334" s="44"/>
      <c r="O334" s="45"/>
      <c r="P334" s="45"/>
      <c r="Q334" s="57"/>
    </row>
    <row r="335" spans="1:17" s="51" customFormat="1" ht="114.75">
      <c r="A335" s="42">
        <v>2201028</v>
      </c>
      <c r="B335" s="27" t="s">
        <v>66</v>
      </c>
      <c r="C335" s="27" t="s">
        <v>1969</v>
      </c>
      <c r="D335" s="27" t="s">
        <v>1970</v>
      </c>
      <c r="E335" s="122">
        <v>66166</v>
      </c>
      <c r="F335" s="27"/>
      <c r="G335" s="43">
        <f>5254903.72/1000</f>
        <v>5254.903719999999</v>
      </c>
      <c r="H335" s="27" t="s">
        <v>1971</v>
      </c>
      <c r="I335" s="43"/>
      <c r="J335" s="27" t="s">
        <v>13</v>
      </c>
      <c r="K335" s="27" t="s">
        <v>1983</v>
      </c>
      <c r="L335" s="44"/>
      <c r="M335" s="44"/>
      <c r="N335" s="69"/>
      <c r="O335" s="45"/>
      <c r="P335" s="45"/>
      <c r="Q335" s="57"/>
    </row>
    <row r="336" spans="1:17" s="51" customFormat="1" ht="102">
      <c r="A336" s="42">
        <v>2201029</v>
      </c>
      <c r="B336" s="27" t="s">
        <v>66</v>
      </c>
      <c r="C336" s="27" t="s">
        <v>1972</v>
      </c>
      <c r="D336" s="27" t="s">
        <v>1973</v>
      </c>
      <c r="E336" s="27">
        <v>996</v>
      </c>
      <c r="F336" s="27"/>
      <c r="G336" s="43">
        <f>88494.6/1000</f>
        <v>88.4946</v>
      </c>
      <c r="H336" s="27" t="s">
        <v>1974</v>
      </c>
      <c r="I336" s="43"/>
      <c r="J336" s="27" t="s">
        <v>13</v>
      </c>
      <c r="K336" s="27" t="s">
        <v>1975</v>
      </c>
      <c r="L336" s="44"/>
      <c r="M336" s="44"/>
      <c r="N336" s="69"/>
      <c r="O336" s="119"/>
      <c r="P336" s="45"/>
      <c r="Q336" s="57"/>
    </row>
    <row r="337" spans="1:17" s="51" customFormat="1" ht="178.5">
      <c r="A337" s="42">
        <v>2201030</v>
      </c>
      <c r="B337" s="27" t="s">
        <v>66</v>
      </c>
      <c r="C337" s="27" t="s">
        <v>1976</v>
      </c>
      <c r="D337" s="27" t="s">
        <v>1977</v>
      </c>
      <c r="E337" s="27">
        <v>15561</v>
      </c>
      <c r="F337" s="27"/>
      <c r="G337" s="43">
        <f>4291101.36/1000</f>
        <v>4291.101360000001</v>
      </c>
      <c r="H337" s="27" t="s">
        <v>1978</v>
      </c>
      <c r="I337" s="43"/>
      <c r="J337" s="27" t="s">
        <v>13</v>
      </c>
      <c r="K337" s="27"/>
      <c r="L337" s="44"/>
      <c r="M337" s="44"/>
      <c r="N337" s="69"/>
      <c r="O337" s="45"/>
      <c r="P337" s="45"/>
      <c r="Q337" s="57"/>
    </row>
    <row r="338" spans="1:17" s="124" customFormat="1" ht="165.75">
      <c r="A338" s="42">
        <v>2201031</v>
      </c>
      <c r="B338" s="27" t="s">
        <v>66</v>
      </c>
      <c r="C338" s="27" t="s">
        <v>1979</v>
      </c>
      <c r="D338" s="27" t="s">
        <v>1980</v>
      </c>
      <c r="E338" s="27">
        <v>1069437</v>
      </c>
      <c r="F338" s="27"/>
      <c r="G338" s="43">
        <f>173526847.62/1000</f>
        <v>173526.84762000002</v>
      </c>
      <c r="H338" s="27" t="s">
        <v>1981</v>
      </c>
      <c r="I338" s="43"/>
      <c r="J338" s="27" t="s">
        <v>13</v>
      </c>
      <c r="K338" s="27" t="s">
        <v>1982</v>
      </c>
      <c r="L338" s="44"/>
      <c r="M338" s="44"/>
      <c r="N338" s="69"/>
      <c r="O338" s="119"/>
      <c r="P338" s="45"/>
      <c r="Q338" s="123"/>
    </row>
    <row r="339" spans="1:16" s="239" customFormat="1" ht="204">
      <c r="A339" s="71">
        <v>2201032</v>
      </c>
      <c r="B339" s="71" t="s">
        <v>66</v>
      </c>
      <c r="C339" s="71" t="s">
        <v>1986</v>
      </c>
      <c r="D339" s="71" t="s">
        <v>1984</v>
      </c>
      <c r="E339" s="71">
        <v>8406</v>
      </c>
      <c r="F339" s="71"/>
      <c r="G339" s="243">
        <f>2433957.3/1000</f>
        <v>2433.9573</v>
      </c>
      <c r="H339" s="71" t="s">
        <v>1985</v>
      </c>
      <c r="I339" s="71"/>
      <c r="J339" s="71" t="s">
        <v>13</v>
      </c>
      <c r="K339" s="71"/>
      <c r="L339" s="238"/>
      <c r="M339" s="238"/>
      <c r="N339" s="238"/>
      <c r="O339" s="238"/>
      <c r="P339" s="238"/>
    </row>
    <row r="340" spans="1:17" s="39" customFormat="1" ht="89.25">
      <c r="A340" s="42">
        <v>2201033</v>
      </c>
      <c r="B340" s="27" t="s">
        <v>66</v>
      </c>
      <c r="C340" s="27" t="s">
        <v>1987</v>
      </c>
      <c r="D340" s="27" t="s">
        <v>1988</v>
      </c>
      <c r="E340" s="27">
        <v>44748</v>
      </c>
      <c r="F340" s="27"/>
      <c r="G340" s="43">
        <f>5501766.6/1000</f>
        <v>5501.7666</v>
      </c>
      <c r="H340" s="31" t="s">
        <v>1989</v>
      </c>
      <c r="I340" s="27" t="s">
        <v>1991</v>
      </c>
      <c r="J340" s="31" t="s">
        <v>13</v>
      </c>
      <c r="K340" s="52" t="s">
        <v>1990</v>
      </c>
      <c r="L340" s="44"/>
      <c r="M340" s="44"/>
      <c r="N340" s="69"/>
      <c r="O340" s="119"/>
      <c r="P340" s="45"/>
      <c r="Q340" s="120"/>
    </row>
    <row r="341" spans="1:17" s="17" customFormat="1" ht="89.25">
      <c r="A341" s="42">
        <v>2201034</v>
      </c>
      <c r="B341" s="27" t="s">
        <v>66</v>
      </c>
      <c r="C341" s="27" t="s">
        <v>32</v>
      </c>
      <c r="D341" s="27" t="s">
        <v>252</v>
      </c>
      <c r="E341" s="27">
        <v>27481</v>
      </c>
      <c r="F341" s="27"/>
      <c r="G341" s="43">
        <f>5336535/1000</f>
        <v>5336.535</v>
      </c>
      <c r="H341" s="27" t="s">
        <v>1993</v>
      </c>
      <c r="I341" s="27" t="s">
        <v>253</v>
      </c>
      <c r="J341" s="31" t="s">
        <v>13</v>
      </c>
      <c r="K341" s="27" t="s">
        <v>1992</v>
      </c>
      <c r="L341" s="212"/>
      <c r="M341" s="212"/>
      <c r="N341" s="212"/>
      <c r="O341" s="229"/>
      <c r="P341" s="213"/>
      <c r="Q341" s="230"/>
    </row>
    <row r="342" spans="1:16" ht="15.75" customHeight="1">
      <c r="A342" s="3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7"/>
      <c r="N342" s="7"/>
      <c r="O342" s="7"/>
      <c r="P342" s="6"/>
    </row>
    <row r="343" spans="1:16" ht="15.75" customHeight="1">
      <c r="A343" s="3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7"/>
      <c r="N343" s="7"/>
      <c r="O343" s="7"/>
      <c r="P343" s="6"/>
    </row>
    <row r="344" spans="1:16" ht="15.75" customHeight="1">
      <c r="A344" s="3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7"/>
      <c r="N344" s="7"/>
      <c r="O344" s="7"/>
      <c r="P344" s="6"/>
    </row>
    <row r="345" spans="1:16" ht="15.75" customHeight="1">
      <c r="A345" s="3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7"/>
      <c r="N345" s="7"/>
      <c r="O345" s="7"/>
      <c r="P345" s="6"/>
    </row>
    <row r="346" spans="1:16" ht="15.75" customHeight="1">
      <c r="A346" s="3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7"/>
      <c r="N346" s="7"/>
      <c r="O346" s="7"/>
      <c r="P346" s="6"/>
    </row>
    <row r="347" spans="1:16" ht="15.75" customHeight="1">
      <c r="A347" s="3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7"/>
      <c r="N347" s="7"/>
      <c r="O347" s="7"/>
      <c r="P347" s="6"/>
    </row>
    <row r="348" spans="1:16" ht="15.75" customHeight="1">
      <c r="A348" s="3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7"/>
      <c r="N348" s="7"/>
      <c r="O348" s="7"/>
      <c r="P348" s="6"/>
    </row>
    <row r="349" spans="1:16" ht="15.75" customHeight="1">
      <c r="A349" s="3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7"/>
      <c r="N349" s="7"/>
      <c r="O349" s="7"/>
      <c r="P349" s="6"/>
    </row>
    <row r="350" spans="1:16" ht="15.75" customHeight="1">
      <c r="A350" s="3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7"/>
      <c r="N350" s="7"/>
      <c r="O350" s="7"/>
      <c r="P350" s="6"/>
    </row>
    <row r="351" spans="1:18" ht="15.75" customHeight="1">
      <c r="A351" s="3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7"/>
      <c r="N351" s="7"/>
      <c r="O351" s="7"/>
      <c r="P351" s="6"/>
      <c r="R351" s="9"/>
    </row>
    <row r="352" spans="1:16" ht="15.75" customHeight="1">
      <c r="A352" s="3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7"/>
      <c r="N352" s="7"/>
      <c r="O352" s="7"/>
      <c r="P352" s="6"/>
    </row>
    <row r="353" spans="1:16" ht="15.75" customHeight="1">
      <c r="A353" s="3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7"/>
      <c r="N353" s="7"/>
      <c r="O353" s="7"/>
      <c r="P353" s="6"/>
    </row>
    <row r="354" spans="1:16" ht="15.75" customHeight="1">
      <c r="A354" s="3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7"/>
      <c r="N354" s="7"/>
      <c r="O354" s="7"/>
      <c r="P354" s="6"/>
    </row>
    <row r="355" spans="1:16" ht="15.75" customHeight="1">
      <c r="A355" s="3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7"/>
      <c r="N355" s="7"/>
      <c r="O355" s="7"/>
      <c r="P355" s="6"/>
    </row>
    <row r="356" spans="1:16" ht="15.75" customHeight="1">
      <c r="A356" s="3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7"/>
      <c r="N356" s="7"/>
      <c r="O356" s="7"/>
      <c r="P356" s="6"/>
    </row>
    <row r="357" spans="1:16" ht="15.75" customHeight="1">
      <c r="A357" s="3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7"/>
      <c r="N357" s="7"/>
      <c r="O357" s="7"/>
      <c r="P357" s="6"/>
    </row>
    <row r="358" spans="1:16" ht="12.75">
      <c r="A358" s="3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7"/>
      <c r="N358" s="7"/>
      <c r="O358" s="7"/>
      <c r="P358" s="6"/>
    </row>
    <row r="359" spans="1:16" ht="12.75">
      <c r="A359" s="3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7"/>
      <c r="N359" s="7"/>
      <c r="O359" s="7"/>
      <c r="P359" s="6"/>
    </row>
    <row r="360" spans="1:16" ht="12.75">
      <c r="A360" s="3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7"/>
      <c r="N360" s="7"/>
      <c r="O360" s="7"/>
      <c r="P360" s="6"/>
    </row>
    <row r="361" spans="1:16" ht="12.75">
      <c r="A361" s="3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7"/>
      <c r="N361" s="7"/>
      <c r="O361" s="7"/>
      <c r="P361" s="6"/>
    </row>
    <row r="362" spans="1:16" ht="12.75">
      <c r="A362" s="3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7"/>
      <c r="N362" s="7"/>
      <c r="O362" s="7"/>
      <c r="P362" s="6"/>
    </row>
    <row r="363" spans="1:16" ht="12.75">
      <c r="A363" s="3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7"/>
      <c r="N363" s="7"/>
      <c r="O363" s="7"/>
      <c r="P363" s="6"/>
    </row>
    <row r="364" spans="1:16" ht="12.75">
      <c r="A364" s="3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7"/>
      <c r="N364" s="7"/>
      <c r="O364" s="7"/>
      <c r="P364" s="6"/>
    </row>
    <row r="365" spans="1:16" ht="12.75">
      <c r="A365" s="3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7"/>
      <c r="N365" s="7"/>
      <c r="O365" s="7"/>
      <c r="P365" s="6"/>
    </row>
    <row r="366" spans="1:16" ht="12.75">
      <c r="A366" s="3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7"/>
      <c r="N366" s="7"/>
      <c r="O366" s="7"/>
      <c r="P366" s="6"/>
    </row>
    <row r="367" spans="1:16" ht="12.75">
      <c r="A367" s="3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7"/>
      <c r="N367" s="7"/>
      <c r="O367" s="7"/>
      <c r="P367" s="6"/>
    </row>
    <row r="368" spans="1:16" ht="12.75">
      <c r="A368" s="3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7"/>
      <c r="N368" s="7"/>
      <c r="O368" s="7"/>
      <c r="P368" s="6"/>
    </row>
    <row r="369" spans="1:16" ht="12.75">
      <c r="A369" s="3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7"/>
      <c r="N369" s="7"/>
      <c r="O369" s="7"/>
      <c r="P369" s="6"/>
    </row>
    <row r="370" spans="1:16" ht="12.75">
      <c r="A370" s="3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7"/>
      <c r="N370" s="7"/>
      <c r="O370" s="7"/>
      <c r="P370" s="6"/>
    </row>
    <row r="371" spans="1:16" ht="12.75">
      <c r="A371" s="3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7"/>
      <c r="N371" s="7"/>
      <c r="O371" s="7"/>
      <c r="P371" s="6"/>
    </row>
    <row r="372" spans="1:16" ht="12.75">
      <c r="A372" s="3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7"/>
      <c r="N372" s="7"/>
      <c r="O372" s="7"/>
      <c r="P372" s="6"/>
    </row>
    <row r="373" spans="1:16" ht="12.75">
      <c r="A373" s="3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7"/>
      <c r="N373" s="7"/>
      <c r="O373" s="7"/>
      <c r="P373" s="6"/>
    </row>
    <row r="374" spans="1:16" ht="12.75">
      <c r="A374" s="3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7"/>
      <c r="N374" s="7"/>
      <c r="O374" s="7"/>
      <c r="P374" s="6"/>
    </row>
    <row r="375" spans="1:16" ht="12.75">
      <c r="A375" s="3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7"/>
      <c r="N375" s="7"/>
      <c r="O375" s="7"/>
      <c r="P375" s="6"/>
    </row>
    <row r="376" spans="1:16" ht="12.75">
      <c r="A376" s="3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7"/>
      <c r="N376" s="7"/>
      <c r="O376" s="7"/>
      <c r="P376" s="6"/>
    </row>
    <row r="377" spans="1:16" ht="12.75">
      <c r="A377" s="3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7"/>
      <c r="N377" s="7"/>
      <c r="O377" s="7"/>
      <c r="P377" s="6"/>
    </row>
    <row r="378" spans="1:16" ht="12.75">
      <c r="A378" s="3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7"/>
      <c r="N378" s="7"/>
      <c r="O378" s="7"/>
      <c r="P378" s="6"/>
    </row>
    <row r="379" spans="1:16" ht="12.75">
      <c r="A379" s="3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7"/>
      <c r="N379" s="7"/>
      <c r="O379" s="7"/>
      <c r="P379" s="6"/>
    </row>
    <row r="380" spans="1:16" ht="12.75">
      <c r="A380" s="3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7"/>
      <c r="N380" s="7"/>
      <c r="O380" s="7"/>
      <c r="P380" s="6"/>
    </row>
    <row r="381" spans="1:16" ht="12.75">
      <c r="A381" s="3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7"/>
      <c r="N381" s="7"/>
      <c r="O381" s="7"/>
      <c r="P381" s="6"/>
    </row>
    <row r="382" spans="1:16" ht="12.75">
      <c r="A382" s="3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7"/>
      <c r="N382" s="7"/>
      <c r="O382" s="7"/>
      <c r="P382" s="6"/>
    </row>
    <row r="383" spans="1:16" ht="12.75">
      <c r="A383" s="3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7"/>
      <c r="N383" s="7"/>
      <c r="O383" s="7"/>
      <c r="P383" s="6"/>
    </row>
    <row r="384" spans="1:16" ht="12.75">
      <c r="A384" s="3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7"/>
      <c r="N384" s="7"/>
      <c r="O384" s="7"/>
      <c r="P384" s="6"/>
    </row>
    <row r="385" spans="1:16" ht="12.75">
      <c r="A385" s="3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7"/>
      <c r="N385" s="7"/>
      <c r="O385" s="7"/>
      <c r="P385" s="6"/>
    </row>
    <row r="386" spans="1:16" ht="12.75">
      <c r="A386" s="3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7"/>
      <c r="N386" s="7"/>
      <c r="O386" s="7"/>
      <c r="P386" s="6"/>
    </row>
    <row r="387" spans="1:16" ht="12.75">
      <c r="A387" s="3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7"/>
      <c r="N387" s="7"/>
      <c r="O387" s="7"/>
      <c r="P387" s="6"/>
    </row>
    <row r="388" spans="1:16" ht="12.75">
      <c r="A388" s="3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7"/>
      <c r="N388" s="7"/>
      <c r="O388" s="7"/>
      <c r="P388" s="6"/>
    </row>
    <row r="389" spans="1:16" ht="12.75">
      <c r="A389" s="3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7"/>
      <c r="N389" s="7"/>
      <c r="O389" s="7"/>
      <c r="P389" s="6"/>
    </row>
    <row r="390" spans="1:16" ht="12.75">
      <c r="A390" s="3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"/>
      <c r="N390" s="7"/>
      <c r="O390" s="7"/>
      <c r="P390" s="6"/>
    </row>
    <row r="391" spans="1:16" ht="12.75">
      <c r="A391" s="3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7"/>
      <c r="N391" s="7"/>
      <c r="O391" s="7"/>
      <c r="P391" s="6"/>
    </row>
    <row r="392" spans="1:16" ht="12.75">
      <c r="A392" s="3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7"/>
      <c r="N392" s="7"/>
      <c r="O392" s="7"/>
      <c r="P392" s="6"/>
    </row>
    <row r="393" spans="1:16" ht="12.75">
      <c r="A393" s="3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7"/>
      <c r="N393" s="7"/>
      <c r="O393" s="7"/>
      <c r="P393" s="6"/>
    </row>
    <row r="394" spans="1:16" ht="12.75">
      <c r="A394" s="3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7"/>
      <c r="N394" s="7"/>
      <c r="O394" s="7"/>
      <c r="P394" s="6"/>
    </row>
    <row r="395" spans="1:16" ht="12.75">
      <c r="A395" s="3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7"/>
      <c r="N395" s="7"/>
      <c r="O395" s="7"/>
      <c r="P395" s="6"/>
    </row>
    <row r="396" spans="1:16" ht="12.75">
      <c r="A396" s="3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7"/>
      <c r="N396" s="7"/>
      <c r="O396" s="7"/>
      <c r="P396" s="6"/>
    </row>
    <row r="397" spans="1:16" ht="12.75">
      <c r="A397" s="3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7"/>
      <c r="N397" s="7"/>
      <c r="O397" s="7"/>
      <c r="P397" s="6"/>
    </row>
    <row r="398" spans="1:16" ht="12.75">
      <c r="A398" s="3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7"/>
      <c r="N398" s="7"/>
      <c r="O398" s="7"/>
      <c r="P398" s="6"/>
    </row>
    <row r="399" spans="1:16" ht="12.75">
      <c r="A399" s="3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"/>
      <c r="N399" s="7"/>
      <c r="O399" s="7"/>
      <c r="P399" s="6"/>
    </row>
    <row r="400" spans="1:16" ht="12.75">
      <c r="A400" s="3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7"/>
      <c r="N400" s="7"/>
      <c r="O400" s="7"/>
      <c r="P400" s="6"/>
    </row>
    <row r="401" spans="1:16" ht="12.75">
      <c r="A401" s="3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7"/>
      <c r="N401" s="7"/>
      <c r="O401" s="7"/>
      <c r="P401" s="6"/>
    </row>
    <row r="402" spans="1:16" ht="12.75">
      <c r="A402" s="3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7"/>
      <c r="N402" s="7"/>
      <c r="O402" s="7"/>
      <c r="P402" s="6"/>
    </row>
    <row r="403" spans="1:16" ht="12.75">
      <c r="A403" s="3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7"/>
      <c r="N403" s="7"/>
      <c r="O403" s="7"/>
      <c r="P403" s="6"/>
    </row>
    <row r="404" spans="1:16" ht="12.75">
      <c r="A404" s="3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7"/>
      <c r="N404" s="7"/>
      <c r="O404" s="7"/>
      <c r="P404" s="6"/>
    </row>
    <row r="405" spans="1:16" ht="12.75">
      <c r="A405" s="3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7"/>
      <c r="N405" s="7"/>
      <c r="O405" s="7"/>
      <c r="P405" s="6"/>
    </row>
    <row r="406" spans="1:16" ht="12.75">
      <c r="A406" s="3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7"/>
      <c r="N406" s="7"/>
      <c r="O406" s="7"/>
      <c r="P406" s="6"/>
    </row>
    <row r="407" spans="1:16" ht="12.75">
      <c r="A407" s="3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7"/>
      <c r="N407" s="7"/>
      <c r="O407" s="7"/>
      <c r="P407" s="6"/>
    </row>
    <row r="408" spans="1:16" ht="12.75">
      <c r="A408" s="3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7"/>
      <c r="N408" s="7"/>
      <c r="O408" s="7"/>
      <c r="P408" s="6"/>
    </row>
    <row r="409" spans="1:16" ht="12.75">
      <c r="A409" s="3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7"/>
      <c r="N409" s="7"/>
      <c r="O409" s="7"/>
      <c r="P409" s="6"/>
    </row>
    <row r="410" spans="1:16" ht="12.75">
      <c r="A410" s="3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7"/>
      <c r="N410" s="7"/>
      <c r="O410" s="7"/>
      <c r="P410" s="6"/>
    </row>
    <row r="411" spans="1:16" ht="12.75">
      <c r="A411" s="3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7"/>
      <c r="N411" s="7"/>
      <c r="O411" s="7"/>
      <c r="P411" s="6"/>
    </row>
    <row r="412" spans="1:16" ht="12.75">
      <c r="A412" s="3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7"/>
      <c r="N412" s="7"/>
      <c r="O412" s="7"/>
      <c r="P412" s="6"/>
    </row>
    <row r="413" spans="1:16" ht="12.75">
      <c r="A413" s="3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7"/>
      <c r="N413" s="7"/>
      <c r="O413" s="7"/>
      <c r="P413" s="6"/>
    </row>
    <row r="414" spans="1:16" ht="12.75">
      <c r="A414" s="3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7"/>
      <c r="N414" s="7"/>
      <c r="O414" s="7"/>
      <c r="P414" s="6"/>
    </row>
    <row r="415" spans="1:16" ht="12.75">
      <c r="A415" s="3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7"/>
      <c r="N415" s="7"/>
      <c r="O415" s="7"/>
      <c r="P415" s="6"/>
    </row>
    <row r="416" spans="1:16" ht="12.75">
      <c r="A416" s="3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7"/>
      <c r="N416" s="7"/>
      <c r="O416" s="7"/>
      <c r="P416" s="6"/>
    </row>
    <row r="417" spans="1:16" ht="12.75">
      <c r="A417" s="3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7"/>
      <c r="N417" s="7"/>
      <c r="O417" s="7"/>
      <c r="P417" s="6"/>
    </row>
    <row r="418" spans="1:16" ht="12.75">
      <c r="A418" s="3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7"/>
      <c r="N418" s="7"/>
      <c r="O418" s="7"/>
      <c r="P418" s="6"/>
    </row>
    <row r="419" spans="1:16" ht="12.75">
      <c r="A419" s="3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7"/>
      <c r="N419" s="7"/>
      <c r="O419" s="7"/>
      <c r="P419" s="6"/>
    </row>
    <row r="420" spans="1:16" ht="12.75">
      <c r="A420" s="3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7"/>
      <c r="N420" s="7"/>
      <c r="O420" s="7"/>
      <c r="P420" s="6"/>
    </row>
    <row r="421" spans="1:16" ht="12.75">
      <c r="A421" s="3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7"/>
      <c r="N421" s="7"/>
      <c r="O421" s="7"/>
      <c r="P421" s="6"/>
    </row>
    <row r="422" spans="1:16" ht="12.75">
      <c r="A422" s="3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7"/>
      <c r="N422" s="7"/>
      <c r="O422" s="7"/>
      <c r="P422" s="6"/>
    </row>
    <row r="423" spans="1:16" ht="12.75">
      <c r="A423" s="3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7"/>
      <c r="N423" s="7"/>
      <c r="O423" s="7"/>
      <c r="P423" s="6"/>
    </row>
    <row r="424" spans="1:16" ht="12.75">
      <c r="A424" s="3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7"/>
      <c r="N424" s="7"/>
      <c r="O424" s="7"/>
      <c r="P424" s="6"/>
    </row>
    <row r="425" spans="1:16" ht="12.75">
      <c r="A425" s="3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7"/>
      <c r="N425" s="7"/>
      <c r="O425" s="7"/>
      <c r="P425" s="6"/>
    </row>
    <row r="426" spans="1:16" ht="12.75">
      <c r="A426" s="3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7"/>
      <c r="N426" s="7"/>
      <c r="O426" s="7"/>
      <c r="P426" s="6"/>
    </row>
    <row r="427" spans="1:16" ht="12.75">
      <c r="A427" s="3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7"/>
      <c r="N427" s="7"/>
      <c r="O427" s="7"/>
      <c r="P427" s="6"/>
    </row>
    <row r="428" spans="1:16" ht="12.75">
      <c r="A428" s="3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7"/>
      <c r="N428" s="7"/>
      <c r="O428" s="7"/>
      <c r="P428" s="6"/>
    </row>
    <row r="429" spans="1:16" ht="12.75">
      <c r="A429" s="3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7"/>
      <c r="N429" s="7"/>
      <c r="O429" s="7"/>
      <c r="P429" s="6"/>
    </row>
    <row r="430" spans="1:16" ht="12.75">
      <c r="A430" s="3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7"/>
      <c r="N430" s="7"/>
      <c r="O430" s="7"/>
      <c r="P430" s="6"/>
    </row>
    <row r="431" spans="1:16" ht="12.75">
      <c r="A431" s="3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7"/>
      <c r="N431" s="7"/>
      <c r="O431" s="7"/>
      <c r="P431" s="6"/>
    </row>
    <row r="432" spans="1:16" ht="12.75">
      <c r="A432" s="3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7"/>
      <c r="N432" s="7"/>
      <c r="O432" s="7"/>
      <c r="P432" s="6"/>
    </row>
    <row r="433" spans="1:16" ht="12.75">
      <c r="A433" s="3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7"/>
      <c r="N433" s="7"/>
      <c r="O433" s="7"/>
      <c r="P433" s="6"/>
    </row>
    <row r="434" spans="1:16" ht="12.75">
      <c r="A434" s="3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7"/>
      <c r="N434" s="7"/>
      <c r="O434" s="7"/>
      <c r="P434" s="6"/>
    </row>
    <row r="435" spans="1:16" ht="12.75">
      <c r="A435" s="3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7"/>
      <c r="N435" s="7"/>
      <c r="O435" s="7"/>
      <c r="P435" s="6"/>
    </row>
    <row r="436" spans="1:16" ht="12.75">
      <c r="A436" s="3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7"/>
      <c r="N436" s="7"/>
      <c r="O436" s="7"/>
      <c r="P436" s="6"/>
    </row>
    <row r="437" spans="1:16" ht="12.75">
      <c r="A437" s="3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7"/>
      <c r="N437" s="7"/>
      <c r="O437" s="7"/>
      <c r="P437" s="6"/>
    </row>
    <row r="438" spans="1:16" ht="12.75">
      <c r="A438" s="3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7"/>
      <c r="N438" s="7"/>
      <c r="O438" s="7"/>
      <c r="P438" s="6"/>
    </row>
    <row r="439" spans="1:16" ht="12.75">
      <c r="A439" s="3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7"/>
      <c r="N439" s="7"/>
      <c r="O439" s="7"/>
      <c r="P439" s="6"/>
    </row>
    <row r="440" spans="1:16" ht="12.75">
      <c r="A440" s="3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7"/>
      <c r="N440" s="7"/>
      <c r="O440" s="7"/>
      <c r="P440" s="6"/>
    </row>
    <row r="441" spans="1:16" ht="12.75">
      <c r="A441" s="3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7"/>
      <c r="N441" s="7"/>
      <c r="O441" s="7"/>
      <c r="P441" s="6"/>
    </row>
    <row r="442" spans="1:16" ht="12.75">
      <c r="A442" s="3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7"/>
      <c r="N442" s="7"/>
      <c r="O442" s="7"/>
      <c r="P442" s="6"/>
    </row>
    <row r="443" spans="1:16" ht="12.75">
      <c r="A443" s="3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7"/>
      <c r="N443" s="7"/>
      <c r="O443" s="7"/>
      <c r="P443" s="6"/>
    </row>
    <row r="444" spans="1:16" ht="12.75">
      <c r="A444" s="3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7"/>
      <c r="N444" s="7"/>
      <c r="O444" s="7"/>
      <c r="P444" s="6"/>
    </row>
    <row r="445" spans="1:16" ht="12.75">
      <c r="A445" s="3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7"/>
      <c r="N445" s="7"/>
      <c r="O445" s="7"/>
      <c r="P445" s="6"/>
    </row>
    <row r="446" spans="1:16" ht="12.75">
      <c r="A446" s="3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7"/>
      <c r="N446" s="7"/>
      <c r="O446" s="7"/>
      <c r="P446" s="6"/>
    </row>
    <row r="447" spans="1:16" ht="12.75">
      <c r="A447" s="3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7"/>
      <c r="N447" s="7"/>
      <c r="O447" s="7"/>
      <c r="P447" s="6"/>
    </row>
    <row r="448" spans="1:16" ht="12.75">
      <c r="A448" s="3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7"/>
      <c r="N448" s="7"/>
      <c r="O448" s="7"/>
      <c r="P448" s="6"/>
    </row>
    <row r="449" spans="1:16" ht="12.75">
      <c r="A449" s="3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7"/>
      <c r="N449" s="7"/>
      <c r="O449" s="7"/>
      <c r="P449" s="6"/>
    </row>
    <row r="450" spans="1:16" ht="12.75">
      <c r="A450" s="3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7"/>
      <c r="N450" s="7"/>
      <c r="O450" s="7"/>
      <c r="P450" s="6"/>
    </row>
    <row r="451" spans="1:16" ht="12.75">
      <c r="A451" s="3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7"/>
      <c r="N451" s="7"/>
      <c r="O451" s="7"/>
      <c r="P451" s="6"/>
    </row>
    <row r="452" spans="1:16" ht="12.75">
      <c r="A452" s="3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7"/>
      <c r="N452" s="7"/>
      <c r="O452" s="7"/>
      <c r="P452" s="6"/>
    </row>
    <row r="453" spans="1:16" ht="12.75">
      <c r="A453" s="3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7"/>
      <c r="N453" s="7"/>
      <c r="O453" s="7"/>
      <c r="P453" s="6"/>
    </row>
    <row r="454" spans="1:16" ht="12.75">
      <c r="A454" s="3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7"/>
      <c r="N454" s="7"/>
      <c r="O454" s="7"/>
      <c r="P454" s="6"/>
    </row>
    <row r="455" spans="1:16" ht="12.75">
      <c r="A455" s="3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7"/>
      <c r="N455" s="7"/>
      <c r="O455" s="7"/>
      <c r="P455" s="6"/>
    </row>
    <row r="456" spans="1:16" ht="12.75">
      <c r="A456" s="3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7"/>
      <c r="N456" s="7"/>
      <c r="O456" s="7"/>
      <c r="P456" s="6"/>
    </row>
    <row r="457" spans="1:16" ht="12.75">
      <c r="A457" s="3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7"/>
      <c r="N457" s="7"/>
      <c r="O457" s="7"/>
      <c r="P457" s="6"/>
    </row>
    <row r="458" spans="1:16" ht="12.75">
      <c r="A458" s="3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7"/>
      <c r="N458" s="7"/>
      <c r="O458" s="7"/>
      <c r="P458" s="6"/>
    </row>
    <row r="459" spans="1:16" ht="12.75">
      <c r="A459" s="3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7"/>
      <c r="N459" s="7"/>
      <c r="O459" s="7"/>
      <c r="P459" s="6"/>
    </row>
    <row r="460" spans="1:16" ht="12.75">
      <c r="A460" s="3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7"/>
      <c r="N460" s="7"/>
      <c r="O460" s="7"/>
      <c r="P460" s="6"/>
    </row>
    <row r="461" spans="1:16" ht="12.75">
      <c r="A461" s="3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7"/>
      <c r="N461" s="7"/>
      <c r="O461" s="7"/>
      <c r="P461" s="6"/>
    </row>
    <row r="462" spans="1:16" ht="12.75">
      <c r="A462" s="3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7"/>
      <c r="N462" s="7"/>
      <c r="O462" s="7"/>
      <c r="P462" s="6"/>
    </row>
    <row r="463" spans="1:16" ht="12.75">
      <c r="A463" s="3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7"/>
      <c r="N463" s="7"/>
      <c r="O463" s="7"/>
      <c r="P463" s="6"/>
    </row>
    <row r="464" spans="1:16" ht="12.75">
      <c r="A464" s="3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7"/>
      <c r="N464" s="7"/>
      <c r="O464" s="7"/>
      <c r="P464" s="6"/>
    </row>
    <row r="465" spans="1:16" ht="12.75">
      <c r="A465" s="3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7"/>
      <c r="N465" s="7"/>
      <c r="O465" s="7"/>
      <c r="P465" s="6"/>
    </row>
    <row r="466" spans="1:16" ht="12.75">
      <c r="A466" s="3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7"/>
      <c r="N466" s="7"/>
      <c r="O466" s="7"/>
      <c r="P466" s="6"/>
    </row>
    <row r="467" spans="1:16" ht="12.75">
      <c r="A467" s="3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7"/>
      <c r="N467" s="7"/>
      <c r="O467" s="7"/>
      <c r="P467" s="6"/>
    </row>
    <row r="468" spans="1:16" ht="12.75">
      <c r="A468" s="3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7"/>
      <c r="N468" s="7"/>
      <c r="O468" s="7"/>
      <c r="P468" s="6"/>
    </row>
    <row r="469" spans="1:16" ht="12.75">
      <c r="A469" s="3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7"/>
      <c r="N469" s="7"/>
      <c r="O469" s="7"/>
      <c r="P469" s="6"/>
    </row>
    <row r="470" spans="1:16" ht="12.75">
      <c r="A470" s="3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7"/>
      <c r="N470" s="7"/>
      <c r="O470" s="7"/>
      <c r="P470" s="6"/>
    </row>
    <row r="471" spans="1:16" ht="12.75">
      <c r="A471" s="3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7"/>
      <c r="N471" s="7"/>
      <c r="O471" s="7"/>
      <c r="P471" s="6"/>
    </row>
    <row r="472" spans="1:16" ht="12.75">
      <c r="A472" s="3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7"/>
      <c r="N472" s="7"/>
      <c r="O472" s="7"/>
      <c r="P472" s="6"/>
    </row>
    <row r="473" spans="1:16" ht="12.75">
      <c r="A473" s="3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7"/>
      <c r="N473" s="7"/>
      <c r="O473" s="7"/>
      <c r="P473" s="6"/>
    </row>
    <row r="474" spans="1:16" ht="12.75">
      <c r="A474" s="3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7"/>
      <c r="N474" s="7"/>
      <c r="O474" s="7"/>
      <c r="P474" s="6"/>
    </row>
    <row r="475" spans="1:16" ht="12.75">
      <c r="A475" s="3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7"/>
      <c r="N475" s="7"/>
      <c r="O475" s="7"/>
      <c r="P475" s="6"/>
    </row>
    <row r="476" spans="1:16" ht="12.75">
      <c r="A476" s="3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7"/>
      <c r="N476" s="7"/>
      <c r="O476" s="7"/>
      <c r="P476" s="6"/>
    </row>
    <row r="477" spans="1:16" ht="12.75">
      <c r="A477" s="3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7"/>
      <c r="N477" s="7"/>
      <c r="O477" s="7"/>
      <c r="P477" s="6"/>
    </row>
    <row r="478" spans="1:16" ht="12.75">
      <c r="A478" s="3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7"/>
      <c r="N478" s="7"/>
      <c r="O478" s="7"/>
      <c r="P478" s="6"/>
    </row>
    <row r="479" spans="1:16" ht="12.75">
      <c r="A479" s="3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7"/>
      <c r="N479" s="7"/>
      <c r="O479" s="7"/>
      <c r="P479" s="6"/>
    </row>
    <row r="480" spans="1:16" ht="12.75">
      <c r="A480" s="3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7"/>
      <c r="N480" s="7"/>
      <c r="O480" s="7"/>
      <c r="P480" s="6"/>
    </row>
    <row r="481" spans="1:16" ht="12.75">
      <c r="A481" s="3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7"/>
      <c r="N481" s="7"/>
      <c r="O481" s="7"/>
      <c r="P481" s="6"/>
    </row>
    <row r="482" spans="1:16" ht="12.75">
      <c r="A482" s="3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7"/>
      <c r="N482" s="7"/>
      <c r="O482" s="7"/>
      <c r="P482" s="6"/>
    </row>
    <row r="483" spans="1:16" ht="12.75">
      <c r="A483" s="3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7"/>
      <c r="N483" s="7"/>
      <c r="O483" s="7"/>
      <c r="P483" s="6"/>
    </row>
    <row r="484" spans="1:16" ht="12.75">
      <c r="A484" s="3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7"/>
      <c r="N484" s="7"/>
      <c r="O484" s="7"/>
      <c r="P484" s="6"/>
    </row>
    <row r="485" spans="1:16" ht="12.75">
      <c r="A485" s="3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7"/>
      <c r="N485" s="7"/>
      <c r="O485" s="7"/>
      <c r="P485" s="6"/>
    </row>
    <row r="486" spans="1:16" ht="12.75">
      <c r="A486" s="3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7"/>
      <c r="N486" s="7"/>
      <c r="O486" s="7"/>
      <c r="P486" s="6"/>
    </row>
    <row r="487" spans="1:16" ht="12.75">
      <c r="A487" s="3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7"/>
      <c r="N487" s="7"/>
      <c r="O487" s="7"/>
      <c r="P487" s="6"/>
    </row>
    <row r="488" spans="1:16" ht="12.75">
      <c r="A488" s="3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7"/>
      <c r="N488" s="7"/>
      <c r="O488" s="7"/>
      <c r="P488" s="6"/>
    </row>
    <row r="489" spans="1:16" ht="12.75">
      <c r="A489" s="3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7"/>
      <c r="N489" s="7"/>
      <c r="O489" s="7"/>
      <c r="P489" s="6"/>
    </row>
    <row r="490" spans="1:16" ht="12.75">
      <c r="A490" s="3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7"/>
      <c r="N490" s="7"/>
      <c r="O490" s="7"/>
      <c r="P490" s="6"/>
    </row>
    <row r="491" spans="1:16" ht="12.75">
      <c r="A491" s="3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7"/>
      <c r="N491" s="7"/>
      <c r="O491" s="7"/>
      <c r="P491" s="6"/>
    </row>
    <row r="492" spans="1:16" ht="12.75">
      <c r="A492" s="3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7"/>
      <c r="N492" s="7"/>
      <c r="O492" s="7"/>
      <c r="P492" s="6"/>
    </row>
    <row r="493" spans="1:16" ht="12.75">
      <c r="A493" s="3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7"/>
      <c r="N493" s="7"/>
      <c r="O493" s="7"/>
      <c r="P493" s="6"/>
    </row>
    <row r="494" spans="1:16" ht="12.75">
      <c r="A494" s="3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7"/>
      <c r="N494" s="7"/>
      <c r="O494" s="7"/>
      <c r="P494" s="6"/>
    </row>
    <row r="495" spans="1:16" ht="12.75">
      <c r="A495" s="3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7"/>
      <c r="N495" s="7"/>
      <c r="O495" s="7"/>
      <c r="P495" s="6"/>
    </row>
    <row r="496" spans="1:16" ht="12.75">
      <c r="A496" s="3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7"/>
      <c r="N496" s="7"/>
      <c r="O496" s="7"/>
      <c r="P496" s="6"/>
    </row>
    <row r="497" spans="1:16" ht="12.75">
      <c r="A497" s="3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7"/>
      <c r="N497" s="7"/>
      <c r="O497" s="7"/>
      <c r="P497" s="6"/>
    </row>
    <row r="498" spans="1:16" ht="12.75">
      <c r="A498" s="3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7"/>
      <c r="N498" s="7"/>
      <c r="O498" s="7"/>
      <c r="P498" s="6"/>
    </row>
    <row r="499" spans="1:16" ht="12.75">
      <c r="A499" s="3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7"/>
      <c r="N499" s="7"/>
      <c r="O499" s="7"/>
      <c r="P499" s="6"/>
    </row>
    <row r="500" spans="1:16" ht="12.75">
      <c r="A500" s="3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7"/>
      <c r="N500" s="7"/>
      <c r="O500" s="7"/>
      <c r="P500" s="6"/>
    </row>
    <row r="501" spans="1:16" ht="12.75">
      <c r="A501" s="3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7"/>
      <c r="N501" s="7"/>
      <c r="O501" s="7"/>
      <c r="P501" s="6"/>
    </row>
    <row r="502" spans="1:16" ht="12.75">
      <c r="A502" s="3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7"/>
      <c r="N502" s="7"/>
      <c r="O502" s="7"/>
      <c r="P502" s="6"/>
    </row>
    <row r="503" spans="1:16" ht="12.75">
      <c r="A503" s="3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7"/>
      <c r="N503" s="7"/>
      <c r="O503" s="7"/>
      <c r="P503" s="6"/>
    </row>
    <row r="504" spans="1:16" ht="12.75">
      <c r="A504" s="3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7"/>
      <c r="N504" s="7"/>
      <c r="O504" s="7"/>
      <c r="P504" s="6"/>
    </row>
    <row r="505" spans="1:16" ht="12.75">
      <c r="A505" s="3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7"/>
      <c r="N505" s="7"/>
      <c r="O505" s="7"/>
      <c r="P505" s="6"/>
    </row>
    <row r="506" spans="1:16" ht="12.75">
      <c r="A506" s="3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7"/>
      <c r="N506" s="7"/>
      <c r="O506" s="7"/>
      <c r="P506" s="6"/>
    </row>
    <row r="507" spans="1:16" ht="12.75">
      <c r="A507" s="3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7"/>
      <c r="N507" s="7"/>
      <c r="O507" s="7"/>
      <c r="P507" s="6"/>
    </row>
    <row r="508" spans="1:16" ht="12.75">
      <c r="A508" s="3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7"/>
      <c r="N508" s="7"/>
      <c r="O508" s="7"/>
      <c r="P508" s="6"/>
    </row>
    <row r="509" spans="1:16" ht="12.75">
      <c r="A509" s="3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7"/>
      <c r="N509" s="7"/>
      <c r="O509" s="7"/>
      <c r="P509" s="6"/>
    </row>
    <row r="510" spans="1:16" ht="12.75">
      <c r="A510" s="3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7"/>
      <c r="N510" s="7"/>
      <c r="O510" s="7"/>
      <c r="P510" s="6"/>
    </row>
    <row r="511" spans="1:16" ht="12.75">
      <c r="A511" s="3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7"/>
      <c r="N511" s="7"/>
      <c r="O511" s="7"/>
      <c r="P511" s="6"/>
    </row>
    <row r="512" spans="1:1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6"/>
      <c r="M512" s="7"/>
      <c r="N512" s="7"/>
      <c r="O512" s="7"/>
      <c r="P512" s="6"/>
    </row>
    <row r="513" spans="1:1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</sheetData>
  <sheetProtection/>
  <mergeCells count="5">
    <mergeCell ref="A10:K10"/>
    <mergeCell ref="A154:K154"/>
    <mergeCell ref="A197:K197"/>
    <mergeCell ref="B5:J5"/>
    <mergeCell ref="C7:H7"/>
  </mergeCells>
  <printOptions/>
  <pageMargins left="0.17" right="0.2" top="0.8" bottom="0.26" header="0" footer="0"/>
  <pageSetup horizontalDpi="600" verticalDpi="600" orientation="landscape" paperSize="9" scale="98" r:id="rId1"/>
  <rowBreaks count="1" manualBreakCount="1">
    <brk id="3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8"/>
  <sheetViews>
    <sheetView zoomScalePageLayoutView="0" workbookViewId="0" topLeftCell="A1">
      <pane xSplit="5" ySplit="3" topLeftCell="F74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721" sqref="Q721"/>
    </sheetView>
  </sheetViews>
  <sheetFormatPr defaultColWidth="9.00390625" defaultRowHeight="12.75"/>
  <cols>
    <col min="1" max="1" width="9.875" style="0" customWidth="1"/>
    <col min="2" max="2" width="30.375" style="24" customWidth="1"/>
    <col min="3" max="4" width="16.25390625" style="0" customWidth="1"/>
    <col min="5" max="5" width="19.375" style="0" customWidth="1"/>
    <col min="6" max="6" width="25.375" style="34" customWidth="1"/>
    <col min="7" max="7" width="25.375" style="0" customWidth="1"/>
    <col min="8" max="8" width="16.375" style="3" customWidth="1"/>
    <col min="9" max="9" width="16.00390625" style="3" customWidth="1"/>
    <col min="10" max="10" width="25.625" style="3" customWidth="1"/>
    <col min="11" max="11" width="16.75390625" style="3" customWidth="1"/>
    <col min="12" max="21" width="9.125" style="3" customWidth="1"/>
  </cols>
  <sheetData>
    <row r="1" spans="1:21" s="19" customFormat="1" ht="15">
      <c r="A1" s="280" t="s">
        <v>8</v>
      </c>
      <c r="B1" s="280"/>
      <c r="C1" s="280"/>
      <c r="D1" s="280"/>
      <c r="E1" s="280"/>
      <c r="F1" s="280"/>
      <c r="G1" s="280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18" customFormat="1" ht="110.25" customHeight="1">
      <c r="A2" s="20" t="s">
        <v>1509</v>
      </c>
      <c r="B2" s="23" t="s">
        <v>1508</v>
      </c>
      <c r="C2" s="20" t="s">
        <v>147</v>
      </c>
      <c r="D2" s="20" t="s">
        <v>148</v>
      </c>
      <c r="E2" s="20" t="s">
        <v>149</v>
      </c>
      <c r="F2" s="67" t="s">
        <v>150</v>
      </c>
      <c r="G2" s="67" t="s">
        <v>146</v>
      </c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9" customFormat="1" ht="56.25" customHeight="1">
      <c r="A3" s="42">
        <v>2200055</v>
      </c>
      <c r="B3" s="27" t="s">
        <v>2200</v>
      </c>
      <c r="C3" s="27" t="s">
        <v>188</v>
      </c>
      <c r="D3" s="50"/>
      <c r="E3" s="50"/>
      <c r="F3" s="56" t="s">
        <v>42</v>
      </c>
      <c r="G3" s="56" t="s">
        <v>557</v>
      </c>
      <c r="H3" s="44"/>
      <c r="I3" s="44"/>
      <c r="J3" s="44"/>
      <c r="K3" s="44"/>
      <c r="L3" s="48"/>
      <c r="M3" s="49"/>
      <c r="N3" s="49"/>
      <c r="O3" s="61"/>
      <c r="P3" s="48"/>
      <c r="Q3" s="61"/>
      <c r="R3" s="61"/>
      <c r="S3" s="61"/>
      <c r="T3" s="61"/>
      <c r="U3" s="61"/>
    </row>
    <row r="4" spans="1:21" s="39" customFormat="1" ht="53.25" customHeight="1">
      <c r="A4" s="42">
        <v>2200056</v>
      </c>
      <c r="B4" s="27" t="s">
        <v>2201</v>
      </c>
      <c r="C4" s="27" t="s">
        <v>188</v>
      </c>
      <c r="D4" s="50"/>
      <c r="E4" s="50"/>
      <c r="F4" s="56" t="s">
        <v>42</v>
      </c>
      <c r="G4" s="56" t="s">
        <v>557</v>
      </c>
      <c r="H4" s="44"/>
      <c r="I4" s="44"/>
      <c r="J4" s="44"/>
      <c r="K4" s="44"/>
      <c r="L4" s="48"/>
      <c r="M4" s="49"/>
      <c r="N4" s="49"/>
      <c r="O4" s="61"/>
      <c r="P4" s="48"/>
      <c r="Q4" s="61"/>
      <c r="R4" s="61"/>
      <c r="S4" s="61"/>
      <c r="T4" s="61"/>
      <c r="U4" s="61"/>
    </row>
    <row r="5" spans="1:21" s="39" customFormat="1" ht="65.25" customHeight="1">
      <c r="A5" s="42">
        <v>2200057</v>
      </c>
      <c r="B5" s="27" t="s">
        <v>2202</v>
      </c>
      <c r="C5" s="27" t="s">
        <v>190</v>
      </c>
      <c r="D5" s="50"/>
      <c r="E5" s="50"/>
      <c r="F5" s="56" t="s">
        <v>42</v>
      </c>
      <c r="G5" s="56" t="s">
        <v>557</v>
      </c>
      <c r="H5" s="44"/>
      <c r="I5" s="44"/>
      <c r="J5" s="44"/>
      <c r="K5" s="44"/>
      <c r="L5" s="48"/>
      <c r="M5" s="49"/>
      <c r="N5" s="49"/>
      <c r="O5" s="61"/>
      <c r="P5" s="48"/>
      <c r="Q5" s="61"/>
      <c r="R5" s="61"/>
      <c r="S5" s="61"/>
      <c r="T5" s="61"/>
      <c r="U5" s="61"/>
    </row>
    <row r="6" spans="1:21" s="39" customFormat="1" ht="54" customHeight="1">
      <c r="A6" s="42">
        <v>2200058</v>
      </c>
      <c r="B6" s="27" t="s">
        <v>2203</v>
      </c>
      <c r="C6" s="27" t="s">
        <v>558</v>
      </c>
      <c r="D6" s="50"/>
      <c r="E6" s="50"/>
      <c r="F6" s="56" t="s">
        <v>42</v>
      </c>
      <c r="G6" s="56" t="s">
        <v>557</v>
      </c>
      <c r="H6" s="44"/>
      <c r="I6" s="44"/>
      <c r="J6" s="44"/>
      <c r="K6" s="44"/>
      <c r="L6" s="48"/>
      <c r="M6" s="49"/>
      <c r="N6" s="49"/>
      <c r="O6" s="61"/>
      <c r="P6" s="48"/>
      <c r="Q6" s="61"/>
      <c r="R6" s="61"/>
      <c r="S6" s="61"/>
      <c r="T6" s="61"/>
      <c r="U6" s="61"/>
    </row>
    <row r="7" spans="1:21" s="39" customFormat="1" ht="51.75" customHeight="1">
      <c r="A7" s="42">
        <v>2200059</v>
      </c>
      <c r="B7" s="27" t="s">
        <v>2204</v>
      </c>
      <c r="C7" s="27" t="s">
        <v>188</v>
      </c>
      <c r="D7" s="50"/>
      <c r="E7" s="50"/>
      <c r="F7" s="56" t="s">
        <v>42</v>
      </c>
      <c r="G7" s="56" t="s">
        <v>557</v>
      </c>
      <c r="H7" s="44"/>
      <c r="I7" s="44"/>
      <c r="J7" s="44"/>
      <c r="K7" s="44"/>
      <c r="L7" s="48"/>
      <c r="M7" s="49"/>
      <c r="N7" s="49"/>
      <c r="O7" s="61"/>
      <c r="P7" s="48"/>
      <c r="Q7" s="61"/>
      <c r="R7" s="61"/>
      <c r="S7" s="61"/>
      <c r="T7" s="61"/>
      <c r="U7" s="61"/>
    </row>
    <row r="8" spans="1:21" s="39" customFormat="1" ht="65.25" customHeight="1">
      <c r="A8" s="42">
        <v>2200116</v>
      </c>
      <c r="B8" s="27" t="s">
        <v>2177</v>
      </c>
      <c r="C8" s="27" t="s">
        <v>220</v>
      </c>
      <c r="D8" s="27"/>
      <c r="E8" s="27"/>
      <c r="F8" s="56" t="s">
        <v>55</v>
      </c>
      <c r="G8" s="56" t="s">
        <v>241</v>
      </c>
      <c r="H8" s="44"/>
      <c r="I8" s="44"/>
      <c r="J8" s="44"/>
      <c r="K8" s="44"/>
      <c r="L8" s="48"/>
      <c r="M8" s="49"/>
      <c r="N8" s="49"/>
      <c r="O8" s="49"/>
      <c r="P8" s="48"/>
      <c r="Q8" s="61"/>
      <c r="R8" s="61"/>
      <c r="S8" s="61"/>
      <c r="T8" s="61"/>
      <c r="U8" s="61"/>
    </row>
    <row r="9" spans="1:21" s="39" customFormat="1" ht="63.75">
      <c r="A9" s="42">
        <v>2200129</v>
      </c>
      <c r="B9" s="27" t="s">
        <v>2178</v>
      </c>
      <c r="C9" s="27" t="s">
        <v>236</v>
      </c>
      <c r="D9" s="27"/>
      <c r="E9" s="27"/>
      <c r="F9" s="56" t="s">
        <v>13</v>
      </c>
      <c r="G9" s="56" t="s">
        <v>927</v>
      </c>
      <c r="H9" s="44"/>
      <c r="I9" s="44"/>
      <c r="J9" s="44"/>
      <c r="K9" s="44"/>
      <c r="L9" s="48"/>
      <c r="M9" s="49"/>
      <c r="N9" s="49"/>
      <c r="O9" s="49"/>
      <c r="P9" s="48"/>
      <c r="Q9" s="61"/>
      <c r="R9" s="61"/>
      <c r="S9" s="61"/>
      <c r="T9" s="61"/>
      <c r="U9" s="61"/>
    </row>
    <row r="10" spans="1:21" s="39" customFormat="1" ht="83.25" customHeight="1">
      <c r="A10" s="42">
        <v>2200130</v>
      </c>
      <c r="B10" s="27" t="s">
        <v>2193</v>
      </c>
      <c r="C10" s="27" t="s">
        <v>237</v>
      </c>
      <c r="D10" s="27"/>
      <c r="E10" s="27"/>
      <c r="F10" s="56" t="s">
        <v>13</v>
      </c>
      <c r="G10" s="56" t="s">
        <v>927</v>
      </c>
      <c r="H10" s="44"/>
      <c r="I10" s="44"/>
      <c r="J10" s="44"/>
      <c r="K10" s="44"/>
      <c r="L10" s="48"/>
      <c r="M10" s="49"/>
      <c r="N10" s="49"/>
      <c r="O10" s="49"/>
      <c r="P10" s="48"/>
      <c r="Q10" s="61"/>
      <c r="R10" s="61"/>
      <c r="S10" s="61"/>
      <c r="T10" s="61"/>
      <c r="U10" s="61"/>
    </row>
    <row r="11" spans="1:21" s="39" customFormat="1" ht="83.25" customHeight="1">
      <c r="A11" s="42">
        <v>2200132</v>
      </c>
      <c r="B11" s="27" t="s">
        <v>464</v>
      </c>
      <c r="C11" s="27" t="s">
        <v>1722</v>
      </c>
      <c r="D11" s="31">
        <v>42710</v>
      </c>
      <c r="E11" s="27" t="s">
        <v>465</v>
      </c>
      <c r="F11" s="56" t="s">
        <v>30</v>
      </c>
      <c r="G11" s="56" t="s">
        <v>466</v>
      </c>
      <c r="H11" s="69"/>
      <c r="I11" s="44"/>
      <c r="J11" s="44"/>
      <c r="K11" s="44"/>
      <c r="L11" s="48"/>
      <c r="M11" s="49"/>
      <c r="N11" s="49"/>
      <c r="O11" s="49"/>
      <c r="P11" s="48"/>
      <c r="Q11" s="61"/>
      <c r="R11" s="61"/>
      <c r="S11" s="61"/>
      <c r="T11" s="61"/>
      <c r="U11" s="61"/>
    </row>
    <row r="12" spans="1:21" s="39" customFormat="1" ht="25.5">
      <c r="A12" s="42">
        <v>2200133</v>
      </c>
      <c r="B12" s="16" t="s">
        <v>2179</v>
      </c>
      <c r="C12" s="16" t="s">
        <v>1723</v>
      </c>
      <c r="D12" s="27"/>
      <c r="E12" s="27"/>
      <c r="F12" s="56" t="s">
        <v>30</v>
      </c>
      <c r="G12" s="56" t="s">
        <v>241</v>
      </c>
      <c r="H12" s="44"/>
      <c r="I12" s="44"/>
      <c r="J12" s="44"/>
      <c r="K12" s="44"/>
      <c r="L12" s="48"/>
      <c r="M12" s="49"/>
      <c r="N12" s="49"/>
      <c r="O12" s="49"/>
      <c r="P12" s="48"/>
      <c r="Q12" s="61"/>
      <c r="R12" s="61"/>
      <c r="S12" s="61"/>
      <c r="T12" s="61"/>
      <c r="U12" s="61"/>
    </row>
    <row r="13" spans="1:21" s="39" customFormat="1" ht="50.25" customHeight="1">
      <c r="A13" s="42">
        <v>2200134</v>
      </c>
      <c r="B13" s="16" t="s">
        <v>2180</v>
      </c>
      <c r="C13" s="16" t="s">
        <v>1724</v>
      </c>
      <c r="D13" s="27"/>
      <c r="E13" s="27"/>
      <c r="F13" s="56" t="s">
        <v>30</v>
      </c>
      <c r="G13" s="56" t="s">
        <v>241</v>
      </c>
      <c r="H13" s="44"/>
      <c r="I13" s="44"/>
      <c r="J13" s="44"/>
      <c r="K13" s="44"/>
      <c r="L13" s="48"/>
      <c r="M13" s="49"/>
      <c r="N13" s="49"/>
      <c r="O13" s="49"/>
      <c r="P13" s="48"/>
      <c r="Q13" s="61"/>
      <c r="R13" s="61"/>
      <c r="S13" s="61"/>
      <c r="T13" s="61"/>
      <c r="U13" s="61"/>
    </row>
    <row r="14" spans="1:21" s="39" customFormat="1" ht="50.25" customHeight="1">
      <c r="A14" s="42">
        <v>2200135</v>
      </c>
      <c r="B14" s="16" t="s">
        <v>2181</v>
      </c>
      <c r="C14" s="16" t="s">
        <v>1207</v>
      </c>
      <c r="D14" s="27"/>
      <c r="E14" s="27"/>
      <c r="F14" s="56" t="s">
        <v>30</v>
      </c>
      <c r="G14" s="56" t="s">
        <v>241</v>
      </c>
      <c r="H14" s="44"/>
      <c r="I14" s="44"/>
      <c r="J14" s="44"/>
      <c r="K14" s="44"/>
      <c r="L14" s="48"/>
      <c r="M14" s="49"/>
      <c r="N14" s="49"/>
      <c r="O14" s="49"/>
      <c r="P14" s="48"/>
      <c r="Q14" s="61"/>
      <c r="R14" s="61"/>
      <c r="S14" s="61"/>
      <c r="T14" s="61"/>
      <c r="U14" s="61"/>
    </row>
    <row r="15" spans="1:21" s="39" customFormat="1" ht="50.25" customHeight="1">
      <c r="A15" s="42">
        <v>2200136</v>
      </c>
      <c r="B15" s="16" t="s">
        <v>2182</v>
      </c>
      <c r="C15" s="16" t="s">
        <v>1725</v>
      </c>
      <c r="D15" s="27"/>
      <c r="E15" s="27"/>
      <c r="F15" s="56" t="s">
        <v>30</v>
      </c>
      <c r="G15" s="56" t="s">
        <v>241</v>
      </c>
      <c r="H15" s="44"/>
      <c r="I15" s="44"/>
      <c r="J15" s="44"/>
      <c r="K15" s="44"/>
      <c r="L15" s="48"/>
      <c r="M15" s="49"/>
      <c r="N15" s="49"/>
      <c r="O15" s="49"/>
      <c r="P15" s="48"/>
      <c r="Q15" s="61"/>
      <c r="R15" s="61"/>
      <c r="S15" s="61"/>
      <c r="T15" s="61"/>
      <c r="U15" s="61"/>
    </row>
    <row r="16" spans="1:21" s="39" customFormat="1" ht="50.25" customHeight="1">
      <c r="A16" s="42">
        <v>2200137</v>
      </c>
      <c r="B16" s="16" t="s">
        <v>2183</v>
      </c>
      <c r="C16" s="16" t="s">
        <v>1726</v>
      </c>
      <c r="D16" s="27"/>
      <c r="E16" s="27"/>
      <c r="F16" s="56" t="s">
        <v>30</v>
      </c>
      <c r="G16" s="56" t="s">
        <v>241</v>
      </c>
      <c r="H16" s="44"/>
      <c r="I16" s="44"/>
      <c r="J16" s="44"/>
      <c r="K16" s="44"/>
      <c r="L16" s="48"/>
      <c r="M16" s="49"/>
      <c r="N16" s="49"/>
      <c r="O16" s="49"/>
      <c r="P16" s="48"/>
      <c r="Q16" s="61"/>
      <c r="R16" s="61"/>
      <c r="S16" s="61"/>
      <c r="T16" s="61"/>
      <c r="U16" s="61"/>
    </row>
    <row r="17" spans="1:21" s="39" customFormat="1" ht="50.25" customHeight="1">
      <c r="A17" s="42">
        <v>2200138</v>
      </c>
      <c r="B17" s="16" t="s">
        <v>2184</v>
      </c>
      <c r="C17" s="16" t="s">
        <v>460</v>
      </c>
      <c r="D17" s="27"/>
      <c r="E17" s="27"/>
      <c r="F17" s="56" t="s">
        <v>30</v>
      </c>
      <c r="G17" s="56" t="s">
        <v>241</v>
      </c>
      <c r="H17" s="44"/>
      <c r="I17" s="44"/>
      <c r="J17" s="44"/>
      <c r="K17" s="44"/>
      <c r="L17" s="48"/>
      <c r="M17" s="49"/>
      <c r="N17" s="49"/>
      <c r="O17" s="49"/>
      <c r="P17" s="48"/>
      <c r="Q17" s="61"/>
      <c r="R17" s="61"/>
      <c r="S17" s="61"/>
      <c r="T17" s="61"/>
      <c r="U17" s="61"/>
    </row>
    <row r="18" spans="1:21" s="39" customFormat="1" ht="50.25" customHeight="1">
      <c r="A18" s="42">
        <v>2200139</v>
      </c>
      <c r="B18" s="16" t="s">
        <v>2185</v>
      </c>
      <c r="C18" s="16" t="s">
        <v>824</v>
      </c>
      <c r="D18" s="27"/>
      <c r="E18" s="27"/>
      <c r="F18" s="56" t="s">
        <v>30</v>
      </c>
      <c r="G18" s="56" t="s">
        <v>241</v>
      </c>
      <c r="H18" s="44"/>
      <c r="I18" s="44"/>
      <c r="J18" s="44"/>
      <c r="K18" s="44"/>
      <c r="L18" s="48"/>
      <c r="M18" s="49"/>
      <c r="N18" s="49"/>
      <c r="O18" s="49"/>
      <c r="P18" s="48"/>
      <c r="Q18" s="61"/>
      <c r="R18" s="61"/>
      <c r="S18" s="61"/>
      <c r="T18" s="61"/>
      <c r="U18" s="61"/>
    </row>
    <row r="19" spans="1:21" s="39" customFormat="1" ht="50.25" customHeight="1">
      <c r="A19" s="42">
        <v>2200140</v>
      </c>
      <c r="B19" s="16" t="s">
        <v>2186</v>
      </c>
      <c r="C19" s="16" t="s">
        <v>461</v>
      </c>
      <c r="D19" s="27"/>
      <c r="E19" s="27"/>
      <c r="F19" s="56" t="s">
        <v>30</v>
      </c>
      <c r="G19" s="56" t="s">
        <v>241</v>
      </c>
      <c r="H19" s="44"/>
      <c r="I19" s="44"/>
      <c r="J19" s="44"/>
      <c r="K19" s="44"/>
      <c r="L19" s="48"/>
      <c r="M19" s="49"/>
      <c r="N19" s="49"/>
      <c r="O19" s="49"/>
      <c r="P19" s="48"/>
      <c r="Q19" s="61"/>
      <c r="R19" s="61"/>
      <c r="S19" s="61"/>
      <c r="T19" s="61"/>
      <c r="U19" s="61"/>
    </row>
    <row r="20" spans="1:21" s="39" customFormat="1" ht="53.25" customHeight="1">
      <c r="A20" s="42">
        <v>2200141</v>
      </c>
      <c r="B20" s="16" t="s">
        <v>2187</v>
      </c>
      <c r="C20" s="16" t="s">
        <v>462</v>
      </c>
      <c r="D20" s="27"/>
      <c r="E20" s="27"/>
      <c r="F20" s="56" t="s">
        <v>30</v>
      </c>
      <c r="G20" s="56" t="s">
        <v>241</v>
      </c>
      <c r="H20" s="44"/>
      <c r="I20" s="44"/>
      <c r="J20" s="44"/>
      <c r="K20" s="44"/>
      <c r="L20" s="48"/>
      <c r="M20" s="49"/>
      <c r="N20" s="49"/>
      <c r="O20" s="49"/>
      <c r="P20" s="48"/>
      <c r="Q20" s="61"/>
      <c r="R20" s="61"/>
      <c r="S20" s="61"/>
      <c r="T20" s="61"/>
      <c r="U20" s="61"/>
    </row>
    <row r="21" spans="1:21" s="39" customFormat="1" ht="50.25" customHeight="1">
      <c r="A21" s="42">
        <v>2200142</v>
      </c>
      <c r="B21" s="16" t="s">
        <v>2188</v>
      </c>
      <c r="C21" s="16" t="s">
        <v>1</v>
      </c>
      <c r="D21" s="27"/>
      <c r="E21" s="27"/>
      <c r="F21" s="56" t="s">
        <v>30</v>
      </c>
      <c r="G21" s="56" t="s">
        <v>241</v>
      </c>
      <c r="H21" s="44"/>
      <c r="I21" s="44"/>
      <c r="J21" s="44"/>
      <c r="K21" s="44"/>
      <c r="L21" s="48"/>
      <c r="M21" s="49"/>
      <c r="N21" s="49"/>
      <c r="O21" s="49"/>
      <c r="P21" s="48"/>
      <c r="Q21" s="61"/>
      <c r="R21" s="61"/>
      <c r="S21" s="61"/>
      <c r="T21" s="61"/>
      <c r="U21" s="61"/>
    </row>
    <row r="22" spans="1:21" s="39" customFormat="1" ht="50.25" customHeight="1">
      <c r="A22" s="42">
        <v>2200143</v>
      </c>
      <c r="B22" s="27" t="s">
        <v>2189</v>
      </c>
      <c r="C22" s="27" t="s">
        <v>463</v>
      </c>
      <c r="D22" s="27"/>
      <c r="E22" s="27"/>
      <c r="F22" s="56" t="s">
        <v>30</v>
      </c>
      <c r="G22" s="56" t="s">
        <v>241</v>
      </c>
      <c r="H22" s="44"/>
      <c r="I22" s="44"/>
      <c r="J22" s="44"/>
      <c r="K22" s="44"/>
      <c r="L22" s="48"/>
      <c r="M22" s="49"/>
      <c r="N22" s="49"/>
      <c r="O22" s="49"/>
      <c r="P22" s="48"/>
      <c r="Q22" s="61"/>
      <c r="R22" s="61"/>
      <c r="S22" s="61"/>
      <c r="T22" s="61"/>
      <c r="U22" s="61"/>
    </row>
    <row r="23" spans="1:21" s="39" customFormat="1" ht="50.25" customHeight="1">
      <c r="A23" s="42">
        <v>2200144</v>
      </c>
      <c r="B23" s="27" t="s">
        <v>2190</v>
      </c>
      <c r="C23" s="27" t="s">
        <v>1727</v>
      </c>
      <c r="D23" s="27"/>
      <c r="E23" s="27"/>
      <c r="F23" s="56" t="s">
        <v>30</v>
      </c>
      <c r="G23" s="56" t="s">
        <v>241</v>
      </c>
      <c r="H23" s="44"/>
      <c r="I23" s="44"/>
      <c r="J23" s="44"/>
      <c r="K23" s="44"/>
      <c r="L23" s="48"/>
      <c r="M23" s="49"/>
      <c r="N23" s="49"/>
      <c r="O23" s="49"/>
      <c r="P23" s="48"/>
      <c r="Q23" s="61"/>
      <c r="R23" s="61"/>
      <c r="S23" s="61"/>
      <c r="T23" s="61"/>
      <c r="U23" s="61"/>
    </row>
    <row r="24" spans="1:21" s="39" customFormat="1" ht="50.25" customHeight="1">
      <c r="A24" s="42">
        <v>2200145</v>
      </c>
      <c r="B24" s="27" t="s">
        <v>2191</v>
      </c>
      <c r="C24" s="27" t="s">
        <v>574</v>
      </c>
      <c r="D24" s="27"/>
      <c r="E24" s="27"/>
      <c r="F24" s="56" t="s">
        <v>30</v>
      </c>
      <c r="G24" s="56" t="s">
        <v>241</v>
      </c>
      <c r="H24" s="44"/>
      <c r="I24" s="44"/>
      <c r="J24" s="44"/>
      <c r="K24" s="44"/>
      <c r="L24" s="48"/>
      <c r="M24" s="49"/>
      <c r="N24" s="49"/>
      <c r="O24" s="49"/>
      <c r="P24" s="48"/>
      <c r="Q24" s="61"/>
      <c r="R24" s="61"/>
      <c r="S24" s="61"/>
      <c r="T24" s="61"/>
      <c r="U24" s="61"/>
    </row>
    <row r="25" spans="1:21" s="39" customFormat="1" ht="50.25" customHeight="1">
      <c r="A25" s="42">
        <v>2200146</v>
      </c>
      <c r="B25" s="27" t="s">
        <v>2192</v>
      </c>
      <c r="C25" s="27" t="s">
        <v>575</v>
      </c>
      <c r="D25" s="27"/>
      <c r="E25" s="27"/>
      <c r="F25" s="56" t="s">
        <v>30</v>
      </c>
      <c r="G25" s="56" t="s">
        <v>241</v>
      </c>
      <c r="H25" s="44"/>
      <c r="I25" s="44"/>
      <c r="J25" s="44"/>
      <c r="K25" s="44"/>
      <c r="L25" s="48"/>
      <c r="M25" s="49"/>
      <c r="N25" s="49"/>
      <c r="O25" s="49"/>
      <c r="P25" s="48"/>
      <c r="Q25" s="61"/>
      <c r="R25" s="61"/>
      <c r="S25" s="61"/>
      <c r="T25" s="61"/>
      <c r="U25" s="61"/>
    </row>
    <row r="26" spans="1:21" s="39" customFormat="1" ht="50.25" customHeight="1">
      <c r="A26" s="42">
        <v>2200147</v>
      </c>
      <c r="B26" s="27" t="s">
        <v>2194</v>
      </c>
      <c r="C26" s="27" t="s">
        <v>576</v>
      </c>
      <c r="D26" s="27"/>
      <c r="E26" s="27"/>
      <c r="F26" s="56" t="s">
        <v>30</v>
      </c>
      <c r="G26" s="56" t="s">
        <v>241</v>
      </c>
      <c r="H26" s="44"/>
      <c r="I26" s="44"/>
      <c r="J26" s="44"/>
      <c r="K26" s="44"/>
      <c r="L26" s="48"/>
      <c r="M26" s="49"/>
      <c r="N26" s="49"/>
      <c r="O26" s="49"/>
      <c r="P26" s="48"/>
      <c r="Q26" s="61"/>
      <c r="R26" s="61"/>
      <c r="S26" s="61"/>
      <c r="T26" s="61"/>
      <c r="U26" s="61"/>
    </row>
    <row r="27" spans="1:21" s="39" customFormat="1" ht="50.25" customHeight="1">
      <c r="A27" s="42">
        <v>2200148</v>
      </c>
      <c r="B27" s="27" t="s">
        <v>2195</v>
      </c>
      <c r="C27" s="27" t="s">
        <v>1728</v>
      </c>
      <c r="D27" s="27"/>
      <c r="E27" s="27"/>
      <c r="F27" s="56" t="s">
        <v>30</v>
      </c>
      <c r="G27" s="56" t="s">
        <v>241</v>
      </c>
      <c r="H27" s="44"/>
      <c r="I27" s="44"/>
      <c r="J27" s="44"/>
      <c r="K27" s="44"/>
      <c r="L27" s="48"/>
      <c r="M27" s="49"/>
      <c r="N27" s="49"/>
      <c r="O27" s="49"/>
      <c r="P27" s="48"/>
      <c r="Q27" s="61"/>
      <c r="R27" s="61"/>
      <c r="S27" s="61"/>
      <c r="T27" s="61"/>
      <c r="U27" s="61"/>
    </row>
    <row r="28" spans="1:21" s="39" customFormat="1" ht="50.25" customHeight="1">
      <c r="A28" s="42">
        <v>2200149</v>
      </c>
      <c r="B28" s="27" t="s">
        <v>2196</v>
      </c>
      <c r="C28" s="27" t="s">
        <v>577</v>
      </c>
      <c r="D28" s="27"/>
      <c r="E28" s="27"/>
      <c r="F28" s="56" t="s">
        <v>30</v>
      </c>
      <c r="G28" s="56" t="s">
        <v>241</v>
      </c>
      <c r="H28" s="44"/>
      <c r="I28" s="44"/>
      <c r="J28" s="44"/>
      <c r="K28" s="44"/>
      <c r="L28" s="48"/>
      <c r="M28" s="49"/>
      <c r="N28" s="49"/>
      <c r="O28" s="49"/>
      <c r="P28" s="48"/>
      <c r="Q28" s="61"/>
      <c r="R28" s="61"/>
      <c r="S28" s="61"/>
      <c r="T28" s="61"/>
      <c r="U28" s="61"/>
    </row>
    <row r="29" spans="1:21" s="39" customFormat="1" ht="50.25" customHeight="1">
      <c r="A29" s="42">
        <v>2200150</v>
      </c>
      <c r="B29" s="27" t="s">
        <v>2197</v>
      </c>
      <c r="C29" s="28" t="s">
        <v>578</v>
      </c>
      <c r="D29" s="27"/>
      <c r="E29" s="27"/>
      <c r="F29" s="56" t="s">
        <v>30</v>
      </c>
      <c r="G29" s="56" t="s">
        <v>241</v>
      </c>
      <c r="H29" s="44"/>
      <c r="I29" s="44"/>
      <c r="J29" s="44"/>
      <c r="K29" s="44"/>
      <c r="L29" s="48"/>
      <c r="M29" s="49"/>
      <c r="N29" s="49"/>
      <c r="O29" s="49"/>
      <c r="P29" s="48"/>
      <c r="Q29" s="61"/>
      <c r="R29" s="61"/>
      <c r="S29" s="61"/>
      <c r="T29" s="61"/>
      <c r="U29" s="61"/>
    </row>
    <row r="30" spans="1:21" s="76" customFormat="1" ht="50.25" customHeight="1">
      <c r="A30" s="70">
        <v>2200151</v>
      </c>
      <c r="B30" s="71" t="s">
        <v>2198</v>
      </c>
      <c r="C30" s="72" t="s">
        <v>1729</v>
      </c>
      <c r="D30" s="71"/>
      <c r="E30" s="71"/>
      <c r="F30" s="195" t="s">
        <v>30</v>
      </c>
      <c r="G30" s="195" t="s">
        <v>241</v>
      </c>
      <c r="H30" s="73"/>
      <c r="I30" s="73"/>
      <c r="J30" s="73"/>
      <c r="K30" s="73"/>
      <c r="L30" s="74"/>
      <c r="M30" s="75"/>
      <c r="N30" s="75"/>
      <c r="O30" s="75"/>
      <c r="P30" s="74"/>
      <c r="Q30" s="98"/>
      <c r="R30" s="98"/>
      <c r="S30" s="98"/>
      <c r="T30" s="98"/>
      <c r="U30" s="98"/>
    </row>
    <row r="31" spans="1:21" s="39" customFormat="1" ht="63.75">
      <c r="A31" s="42">
        <v>2200182</v>
      </c>
      <c r="B31" s="27" t="s">
        <v>2115</v>
      </c>
      <c r="C31" s="27" t="s">
        <v>948</v>
      </c>
      <c r="D31" s="31">
        <v>42716</v>
      </c>
      <c r="E31" s="27" t="s">
        <v>474</v>
      </c>
      <c r="F31" s="56" t="s">
        <v>959</v>
      </c>
      <c r="G31" s="56" t="s">
        <v>367</v>
      </c>
      <c r="H31" s="69"/>
      <c r="I31" s="44"/>
      <c r="J31" s="44"/>
      <c r="K31" s="44"/>
      <c r="L31" s="48"/>
      <c r="M31" s="49"/>
      <c r="N31" s="49"/>
      <c r="O31" s="49"/>
      <c r="P31" s="48"/>
      <c r="Q31" s="61"/>
      <c r="R31" s="61"/>
      <c r="S31" s="61"/>
      <c r="T31" s="61"/>
      <c r="U31" s="61"/>
    </row>
    <row r="32" spans="1:21" s="39" customFormat="1" ht="25.5">
      <c r="A32" s="42">
        <v>2200183</v>
      </c>
      <c r="B32" s="27" t="s">
        <v>2199</v>
      </c>
      <c r="C32" s="28" t="s">
        <v>1731</v>
      </c>
      <c r="D32" s="27"/>
      <c r="E32" s="44"/>
      <c r="F32" s="56" t="s">
        <v>322</v>
      </c>
      <c r="G32" s="56" t="s">
        <v>241</v>
      </c>
      <c r="H32" s="69"/>
      <c r="I32" s="44"/>
      <c r="J32" s="44"/>
      <c r="K32" s="44"/>
      <c r="L32" s="48"/>
      <c r="M32" s="49"/>
      <c r="N32" s="49"/>
      <c r="O32" s="49"/>
      <c r="P32" s="48"/>
      <c r="Q32" s="61"/>
      <c r="R32" s="61"/>
      <c r="S32" s="61"/>
      <c r="T32" s="61"/>
      <c r="U32" s="61"/>
    </row>
    <row r="33" spans="1:21" s="39" customFormat="1" ht="50.25" customHeight="1">
      <c r="A33" s="42">
        <v>2200184</v>
      </c>
      <c r="B33" s="27" t="s">
        <v>2205</v>
      </c>
      <c r="C33" s="27" t="s">
        <v>238</v>
      </c>
      <c r="D33" s="27"/>
      <c r="E33" s="27"/>
      <c r="F33" s="56" t="s">
        <v>45</v>
      </c>
      <c r="G33" s="56" t="s">
        <v>552</v>
      </c>
      <c r="H33" s="44"/>
      <c r="I33" s="44"/>
      <c r="J33" s="44"/>
      <c r="K33" s="44"/>
      <c r="L33" s="48"/>
      <c r="M33" s="49"/>
      <c r="N33" s="49"/>
      <c r="O33" s="49"/>
      <c r="P33" s="48"/>
      <c r="Q33" s="61"/>
      <c r="R33" s="61"/>
      <c r="S33" s="61"/>
      <c r="T33" s="61"/>
      <c r="U33" s="61"/>
    </row>
    <row r="34" spans="1:21" s="39" customFormat="1" ht="51" customHeight="1">
      <c r="A34" s="42">
        <v>2200185</v>
      </c>
      <c r="B34" s="27" t="s">
        <v>2206</v>
      </c>
      <c r="C34" s="27" t="s">
        <v>389</v>
      </c>
      <c r="D34" s="27"/>
      <c r="E34" s="27"/>
      <c r="F34" s="56" t="s">
        <v>45</v>
      </c>
      <c r="G34" s="56" t="s">
        <v>566</v>
      </c>
      <c r="H34" s="44"/>
      <c r="I34" s="44"/>
      <c r="J34" s="44"/>
      <c r="K34" s="44"/>
      <c r="L34" s="48"/>
      <c r="M34" s="49"/>
      <c r="N34" s="49"/>
      <c r="O34" s="49"/>
      <c r="P34" s="48"/>
      <c r="Q34" s="61"/>
      <c r="R34" s="61"/>
      <c r="S34" s="61"/>
      <c r="T34" s="61"/>
      <c r="U34" s="61"/>
    </row>
    <row r="35" spans="1:21" s="76" customFormat="1" ht="51" customHeight="1">
      <c r="A35" s="70">
        <v>2200186</v>
      </c>
      <c r="B35" s="71" t="s">
        <v>2207</v>
      </c>
      <c r="C35" s="71" t="s">
        <v>838</v>
      </c>
      <c r="D35" s="71"/>
      <c r="E35" s="71"/>
      <c r="F35" s="195" t="s">
        <v>45</v>
      </c>
      <c r="G35" s="195" t="s">
        <v>566</v>
      </c>
      <c r="H35" s="73"/>
      <c r="I35" s="73"/>
      <c r="J35" s="73"/>
      <c r="K35" s="73"/>
      <c r="L35" s="74"/>
      <c r="M35" s="75"/>
      <c r="N35" s="75"/>
      <c r="O35" s="75"/>
      <c r="P35" s="74"/>
      <c r="Q35" s="98"/>
      <c r="R35" s="98"/>
      <c r="S35" s="98"/>
      <c r="T35" s="98"/>
      <c r="U35" s="98"/>
    </row>
    <row r="36" spans="1:21" s="39" customFormat="1" ht="25.5">
      <c r="A36" s="42">
        <v>2200187</v>
      </c>
      <c r="B36" s="27" t="s">
        <v>2208</v>
      </c>
      <c r="C36" s="27" t="s">
        <v>239</v>
      </c>
      <c r="D36" s="27"/>
      <c r="E36" s="27"/>
      <c r="F36" s="56" t="s">
        <v>42</v>
      </c>
      <c r="G36" s="56" t="s">
        <v>241</v>
      </c>
      <c r="H36" s="44"/>
      <c r="I36" s="44"/>
      <c r="J36" s="44"/>
      <c r="K36" s="44"/>
      <c r="L36" s="48"/>
      <c r="M36" s="49"/>
      <c r="N36" s="49"/>
      <c r="O36" s="49"/>
      <c r="P36" s="48"/>
      <c r="Q36" s="61"/>
      <c r="R36" s="61"/>
      <c r="S36" s="61"/>
      <c r="T36" s="61"/>
      <c r="U36" s="61"/>
    </row>
    <row r="37" spans="1:21" s="39" customFormat="1" ht="36.75" customHeight="1">
      <c r="A37" s="42">
        <v>2200188</v>
      </c>
      <c r="B37" s="27" t="s">
        <v>2209</v>
      </c>
      <c r="C37" s="27" t="s">
        <v>240</v>
      </c>
      <c r="D37" s="27"/>
      <c r="E37" s="27"/>
      <c r="F37" s="56" t="s">
        <v>42</v>
      </c>
      <c r="G37" s="56" t="s">
        <v>241</v>
      </c>
      <c r="H37" s="44"/>
      <c r="I37" s="44"/>
      <c r="J37" s="44"/>
      <c r="K37" s="44"/>
      <c r="L37" s="48"/>
      <c r="M37" s="49"/>
      <c r="N37" s="49"/>
      <c r="O37" s="49"/>
      <c r="P37" s="48"/>
      <c r="Q37" s="61"/>
      <c r="R37" s="61"/>
      <c r="S37" s="61"/>
      <c r="T37" s="61"/>
      <c r="U37" s="61"/>
    </row>
    <row r="38" spans="1:21" s="39" customFormat="1" ht="42" customHeight="1">
      <c r="A38" s="42">
        <v>2200189</v>
      </c>
      <c r="B38" s="27" t="s">
        <v>2210</v>
      </c>
      <c r="C38" s="27" t="s">
        <v>880</v>
      </c>
      <c r="D38" s="27"/>
      <c r="E38" s="27"/>
      <c r="F38" s="56" t="s">
        <v>42</v>
      </c>
      <c r="G38" s="56" t="s">
        <v>241</v>
      </c>
      <c r="H38" s="44"/>
      <c r="I38" s="44"/>
      <c r="J38" s="44"/>
      <c r="K38" s="44"/>
      <c r="L38" s="48"/>
      <c r="M38" s="49"/>
      <c r="N38" s="49"/>
      <c r="O38" s="49"/>
      <c r="P38" s="48"/>
      <c r="Q38" s="61"/>
      <c r="R38" s="61"/>
      <c r="S38" s="61"/>
      <c r="T38" s="61"/>
      <c r="U38" s="61"/>
    </row>
    <row r="39" spans="1:21" s="39" customFormat="1" ht="51" customHeight="1">
      <c r="A39" s="42">
        <v>2200191</v>
      </c>
      <c r="B39" s="27" t="s">
        <v>2211</v>
      </c>
      <c r="C39" s="50" t="s">
        <v>189</v>
      </c>
      <c r="D39" s="27"/>
      <c r="E39" s="27"/>
      <c r="F39" s="56" t="s">
        <v>42</v>
      </c>
      <c r="G39" s="56" t="s">
        <v>579</v>
      </c>
      <c r="H39" s="44"/>
      <c r="I39" s="44"/>
      <c r="J39" s="44"/>
      <c r="K39" s="44"/>
      <c r="L39" s="48"/>
      <c r="M39" s="49"/>
      <c r="N39" s="49"/>
      <c r="O39" s="61"/>
      <c r="P39" s="48"/>
      <c r="Q39" s="61"/>
      <c r="R39" s="61"/>
      <c r="S39" s="61"/>
      <c r="T39" s="61"/>
      <c r="U39" s="61"/>
    </row>
    <row r="40" spans="1:21" s="39" customFormat="1" ht="50.25" customHeight="1">
      <c r="A40" s="42">
        <v>2200192</v>
      </c>
      <c r="B40" s="27" t="s">
        <v>2212</v>
      </c>
      <c r="C40" s="50" t="s">
        <v>242</v>
      </c>
      <c r="D40" s="27"/>
      <c r="E40" s="27"/>
      <c r="F40" s="56" t="s">
        <v>42</v>
      </c>
      <c r="G40" s="56" t="s">
        <v>579</v>
      </c>
      <c r="H40" s="44"/>
      <c r="I40" s="44"/>
      <c r="J40" s="44"/>
      <c r="K40" s="44"/>
      <c r="L40" s="48"/>
      <c r="M40" s="49"/>
      <c r="N40" s="49"/>
      <c r="O40" s="49"/>
      <c r="P40" s="48"/>
      <c r="Q40" s="61"/>
      <c r="R40" s="61"/>
      <c r="S40" s="61"/>
      <c r="T40" s="61"/>
      <c r="U40" s="61"/>
    </row>
    <row r="41" spans="1:21" s="39" customFormat="1" ht="51" customHeight="1">
      <c r="A41" s="42">
        <v>2200193</v>
      </c>
      <c r="B41" s="27" t="s">
        <v>2213</v>
      </c>
      <c r="C41" s="50" t="s">
        <v>882</v>
      </c>
      <c r="D41" s="27"/>
      <c r="E41" s="27"/>
      <c r="F41" s="56" t="s">
        <v>42</v>
      </c>
      <c r="G41" s="56" t="s">
        <v>579</v>
      </c>
      <c r="H41" s="44"/>
      <c r="I41" s="44"/>
      <c r="J41" s="44"/>
      <c r="K41" s="44"/>
      <c r="L41" s="48"/>
      <c r="M41" s="49"/>
      <c r="N41" s="49"/>
      <c r="O41" s="49"/>
      <c r="P41" s="48"/>
      <c r="Q41" s="61"/>
      <c r="R41" s="61"/>
      <c r="S41" s="61"/>
      <c r="T41" s="61"/>
      <c r="U41" s="61"/>
    </row>
    <row r="42" spans="1:21" s="39" customFormat="1" ht="51" customHeight="1">
      <c r="A42" s="42">
        <v>2200194</v>
      </c>
      <c r="B42" s="27" t="s">
        <v>2214</v>
      </c>
      <c r="C42" s="50" t="s">
        <v>242</v>
      </c>
      <c r="D42" s="27"/>
      <c r="E42" s="27"/>
      <c r="F42" s="56" t="s">
        <v>42</v>
      </c>
      <c r="G42" s="56" t="s">
        <v>579</v>
      </c>
      <c r="H42" s="44"/>
      <c r="I42" s="44"/>
      <c r="J42" s="44"/>
      <c r="K42" s="44"/>
      <c r="L42" s="48"/>
      <c r="M42" s="49"/>
      <c r="N42" s="49"/>
      <c r="O42" s="49"/>
      <c r="P42" s="48"/>
      <c r="Q42" s="61"/>
      <c r="R42" s="61"/>
      <c r="S42" s="61"/>
      <c r="T42" s="61"/>
      <c r="U42" s="61"/>
    </row>
    <row r="43" spans="1:21" s="39" customFormat="1" ht="51" customHeight="1">
      <c r="A43" s="42">
        <v>2200195</v>
      </c>
      <c r="B43" s="27" t="s">
        <v>2215</v>
      </c>
      <c r="C43" s="50" t="s">
        <v>242</v>
      </c>
      <c r="D43" s="27"/>
      <c r="E43" s="27"/>
      <c r="F43" s="56" t="s">
        <v>42</v>
      </c>
      <c r="G43" s="56" t="s">
        <v>579</v>
      </c>
      <c r="H43" s="44"/>
      <c r="I43" s="44"/>
      <c r="J43" s="44"/>
      <c r="K43" s="44"/>
      <c r="L43" s="48"/>
      <c r="M43" s="49"/>
      <c r="N43" s="49"/>
      <c r="O43" s="49"/>
      <c r="P43" s="48"/>
      <c r="Q43" s="61"/>
      <c r="R43" s="49"/>
      <c r="S43" s="61"/>
      <c r="T43" s="61"/>
      <c r="U43" s="61"/>
    </row>
    <row r="44" spans="1:21" s="39" customFormat="1" ht="51" customHeight="1">
      <c r="A44" s="42">
        <v>2200196</v>
      </c>
      <c r="B44" s="27" t="s">
        <v>2215</v>
      </c>
      <c r="C44" s="50" t="s">
        <v>242</v>
      </c>
      <c r="D44" s="27"/>
      <c r="E44" s="27"/>
      <c r="F44" s="56" t="s">
        <v>42</v>
      </c>
      <c r="G44" s="56" t="s">
        <v>579</v>
      </c>
      <c r="H44" s="44"/>
      <c r="I44" s="44"/>
      <c r="J44" s="44"/>
      <c r="K44" s="44"/>
      <c r="L44" s="48"/>
      <c r="M44" s="49"/>
      <c r="N44" s="49"/>
      <c r="O44" s="49"/>
      <c r="P44" s="48"/>
      <c r="Q44" s="61"/>
      <c r="R44" s="61"/>
      <c r="S44" s="61"/>
      <c r="T44" s="61"/>
      <c r="U44" s="61"/>
    </row>
    <row r="45" spans="1:21" s="39" customFormat="1" ht="51" customHeight="1">
      <c r="A45" s="42">
        <v>2200197</v>
      </c>
      <c r="B45" s="27" t="s">
        <v>2215</v>
      </c>
      <c r="C45" s="50" t="s">
        <v>242</v>
      </c>
      <c r="D45" s="27"/>
      <c r="E45" s="27"/>
      <c r="F45" s="56" t="s">
        <v>42</v>
      </c>
      <c r="G45" s="56" t="s">
        <v>579</v>
      </c>
      <c r="H45" s="44"/>
      <c r="I45" s="44"/>
      <c r="J45" s="44"/>
      <c r="K45" s="44"/>
      <c r="L45" s="48"/>
      <c r="M45" s="49"/>
      <c r="N45" s="49"/>
      <c r="O45" s="49"/>
      <c r="P45" s="48"/>
      <c r="Q45" s="61"/>
      <c r="R45" s="61"/>
      <c r="S45" s="61"/>
      <c r="T45" s="61"/>
      <c r="U45" s="61"/>
    </row>
    <row r="46" spans="1:21" s="39" customFormat="1" ht="51" customHeight="1">
      <c r="A46" s="42">
        <v>2200198</v>
      </c>
      <c r="B46" s="27" t="s">
        <v>2215</v>
      </c>
      <c r="C46" s="50" t="s">
        <v>242</v>
      </c>
      <c r="D46" s="27"/>
      <c r="E46" s="27"/>
      <c r="F46" s="56" t="s">
        <v>42</v>
      </c>
      <c r="G46" s="56" t="s">
        <v>579</v>
      </c>
      <c r="H46" s="44"/>
      <c r="I46" s="44"/>
      <c r="J46" s="44"/>
      <c r="K46" s="44"/>
      <c r="L46" s="48"/>
      <c r="M46" s="49"/>
      <c r="N46" s="49"/>
      <c r="O46" s="49"/>
      <c r="P46" s="48"/>
      <c r="Q46" s="61"/>
      <c r="R46" s="61"/>
      <c r="S46" s="61"/>
      <c r="T46" s="61"/>
      <c r="U46" s="61"/>
    </row>
    <row r="47" spans="1:21" s="39" customFormat="1" ht="51" customHeight="1">
      <c r="A47" s="42">
        <v>2200199</v>
      </c>
      <c r="B47" s="27" t="s">
        <v>2215</v>
      </c>
      <c r="C47" s="50" t="s">
        <v>883</v>
      </c>
      <c r="D47" s="27"/>
      <c r="E47" s="27"/>
      <c r="F47" s="56" t="s">
        <v>42</v>
      </c>
      <c r="G47" s="56" t="s">
        <v>579</v>
      </c>
      <c r="H47" s="44"/>
      <c r="I47" s="44"/>
      <c r="J47" s="44"/>
      <c r="K47" s="44"/>
      <c r="L47" s="48"/>
      <c r="M47" s="49"/>
      <c r="N47" s="49"/>
      <c r="O47" s="49"/>
      <c r="P47" s="48"/>
      <c r="Q47" s="61"/>
      <c r="R47" s="61"/>
      <c r="S47" s="61"/>
      <c r="T47" s="61"/>
      <c r="U47" s="61"/>
    </row>
    <row r="48" spans="1:21" s="39" customFormat="1" ht="51" customHeight="1">
      <c r="A48" s="42">
        <v>2200200</v>
      </c>
      <c r="B48" s="27" t="s">
        <v>2215</v>
      </c>
      <c r="C48" s="50" t="s">
        <v>883</v>
      </c>
      <c r="D48" s="27"/>
      <c r="E48" s="27"/>
      <c r="F48" s="56" t="s">
        <v>42</v>
      </c>
      <c r="G48" s="56" t="s">
        <v>579</v>
      </c>
      <c r="H48" s="44"/>
      <c r="I48" s="44"/>
      <c r="J48" s="44"/>
      <c r="K48" s="44"/>
      <c r="L48" s="48"/>
      <c r="M48" s="49"/>
      <c r="N48" s="49"/>
      <c r="O48" s="49"/>
      <c r="P48" s="48"/>
      <c r="Q48" s="61"/>
      <c r="R48" s="61"/>
      <c r="S48" s="61"/>
      <c r="T48" s="61"/>
      <c r="U48" s="61"/>
    </row>
    <row r="49" spans="1:21" s="39" customFormat="1" ht="51" customHeight="1">
      <c r="A49" s="42">
        <v>2200201</v>
      </c>
      <c r="B49" s="27" t="s">
        <v>2216</v>
      </c>
      <c r="C49" s="50" t="s">
        <v>243</v>
      </c>
      <c r="D49" s="27"/>
      <c r="E49" s="27"/>
      <c r="F49" s="56" t="s">
        <v>42</v>
      </c>
      <c r="G49" s="56" t="s">
        <v>579</v>
      </c>
      <c r="H49" s="44"/>
      <c r="I49" s="44"/>
      <c r="J49" s="44"/>
      <c r="K49" s="44"/>
      <c r="L49" s="48"/>
      <c r="M49" s="49"/>
      <c r="N49" s="49"/>
      <c r="O49" s="49"/>
      <c r="P49" s="48"/>
      <c r="Q49" s="61"/>
      <c r="R49" s="61"/>
      <c r="S49" s="61"/>
      <c r="T49" s="61"/>
      <c r="U49" s="61"/>
    </row>
    <row r="50" spans="1:21" s="39" customFormat="1" ht="51" customHeight="1">
      <c r="A50" s="42">
        <v>2200206</v>
      </c>
      <c r="B50" s="27" t="s">
        <v>2217</v>
      </c>
      <c r="C50" s="27" t="s">
        <v>1735</v>
      </c>
      <c r="D50" s="27"/>
      <c r="E50" s="27"/>
      <c r="F50" s="56" t="s">
        <v>1314</v>
      </c>
      <c r="G50" s="56" t="s">
        <v>241</v>
      </c>
      <c r="H50" s="69"/>
      <c r="I50" s="44"/>
      <c r="J50" s="44"/>
      <c r="K50" s="44"/>
      <c r="L50" s="48"/>
      <c r="M50" s="49"/>
      <c r="N50" s="49"/>
      <c r="O50" s="49"/>
      <c r="P50" s="48"/>
      <c r="Q50" s="61"/>
      <c r="R50" s="61"/>
      <c r="S50" s="61"/>
      <c r="T50" s="61"/>
      <c r="U50" s="61"/>
    </row>
    <row r="51" spans="1:21" s="39" customFormat="1" ht="38.25">
      <c r="A51" s="42">
        <v>2200208</v>
      </c>
      <c r="B51" s="27" t="s">
        <v>2218</v>
      </c>
      <c r="C51" s="27" t="s">
        <v>1308</v>
      </c>
      <c r="D51" s="27"/>
      <c r="E51" s="27"/>
      <c r="F51" s="56" t="s">
        <v>55</v>
      </c>
      <c r="G51" s="56" t="s">
        <v>241</v>
      </c>
      <c r="H51" s="69"/>
      <c r="I51" s="44"/>
      <c r="J51" s="44"/>
      <c r="K51" s="44"/>
      <c r="L51" s="48"/>
      <c r="M51" s="49"/>
      <c r="N51" s="49"/>
      <c r="O51" s="49"/>
      <c r="P51" s="48"/>
      <c r="Q51" s="61"/>
      <c r="R51" s="61"/>
      <c r="S51" s="61"/>
      <c r="T51" s="61"/>
      <c r="U51" s="61"/>
    </row>
    <row r="52" spans="1:21" s="39" customFormat="1" ht="51">
      <c r="A52" s="51">
        <v>2200217</v>
      </c>
      <c r="B52" s="37" t="s">
        <v>2219</v>
      </c>
      <c r="C52" s="37" t="s">
        <v>826</v>
      </c>
      <c r="D52" s="37"/>
      <c r="E52" s="37"/>
      <c r="F52" s="83" t="s">
        <v>13</v>
      </c>
      <c r="G52" s="83" t="s">
        <v>927</v>
      </c>
      <c r="H52" s="48"/>
      <c r="I52" s="48"/>
      <c r="J52" s="48"/>
      <c r="K52" s="48"/>
      <c r="L52" s="48"/>
      <c r="M52" s="49"/>
      <c r="N52" s="49"/>
      <c r="O52" s="49"/>
      <c r="P52" s="48"/>
      <c r="Q52" s="61"/>
      <c r="R52" s="49"/>
      <c r="S52" s="61"/>
      <c r="T52" s="61"/>
      <c r="U52" s="61"/>
    </row>
    <row r="53" spans="1:21" s="39" customFormat="1" ht="51">
      <c r="A53" s="51">
        <v>2200218</v>
      </c>
      <c r="B53" s="37" t="s">
        <v>2219</v>
      </c>
      <c r="C53" s="37" t="s">
        <v>825</v>
      </c>
      <c r="D53" s="37"/>
      <c r="E53" s="37"/>
      <c r="F53" s="83" t="s">
        <v>13</v>
      </c>
      <c r="G53" s="83" t="s">
        <v>927</v>
      </c>
      <c r="H53" s="48"/>
      <c r="I53" s="48"/>
      <c r="J53" s="48"/>
      <c r="K53" s="48"/>
      <c r="L53" s="48"/>
      <c r="M53" s="49"/>
      <c r="N53" s="49"/>
      <c r="O53" s="49"/>
      <c r="P53" s="48"/>
      <c r="Q53" s="61"/>
      <c r="R53" s="61"/>
      <c r="S53" s="61"/>
      <c r="T53" s="61"/>
      <c r="U53" s="61"/>
    </row>
    <row r="54" spans="1:21" s="39" customFormat="1" ht="51">
      <c r="A54" s="51">
        <v>2200219</v>
      </c>
      <c r="B54" s="37" t="s">
        <v>2219</v>
      </c>
      <c r="C54" s="37" t="s">
        <v>825</v>
      </c>
      <c r="D54" s="37"/>
      <c r="E54" s="37"/>
      <c r="F54" s="83" t="s">
        <v>13</v>
      </c>
      <c r="G54" s="83" t="s">
        <v>927</v>
      </c>
      <c r="H54" s="48"/>
      <c r="I54" s="48"/>
      <c r="J54" s="48"/>
      <c r="K54" s="48"/>
      <c r="L54" s="48"/>
      <c r="M54" s="49"/>
      <c r="N54" s="49"/>
      <c r="O54" s="49"/>
      <c r="P54" s="48"/>
      <c r="Q54" s="61"/>
      <c r="R54" s="61"/>
      <c r="S54" s="61"/>
      <c r="T54" s="61"/>
      <c r="U54" s="61"/>
    </row>
    <row r="55" spans="1:21" s="39" customFormat="1" ht="25.5">
      <c r="A55" s="51">
        <v>2200317</v>
      </c>
      <c r="B55" s="37" t="s">
        <v>2220</v>
      </c>
      <c r="C55" s="37" t="s">
        <v>643</v>
      </c>
      <c r="D55" s="37"/>
      <c r="E55" s="37"/>
      <c r="F55" s="83" t="s">
        <v>30</v>
      </c>
      <c r="G55" s="83" t="s">
        <v>241</v>
      </c>
      <c r="H55" s="48"/>
      <c r="I55" s="48"/>
      <c r="J55" s="48"/>
      <c r="K55" s="48"/>
      <c r="L55" s="48"/>
      <c r="M55" s="49"/>
      <c r="N55" s="49"/>
      <c r="O55" s="49"/>
      <c r="P55" s="48"/>
      <c r="Q55" s="61"/>
      <c r="R55" s="61"/>
      <c r="S55" s="61"/>
      <c r="T55" s="61"/>
      <c r="U55" s="61"/>
    </row>
    <row r="56" spans="1:21" s="76" customFormat="1" ht="25.5">
      <c r="A56" s="80">
        <v>2200318</v>
      </c>
      <c r="B56" s="81" t="s">
        <v>2221</v>
      </c>
      <c r="C56" s="81" t="s">
        <v>391</v>
      </c>
      <c r="D56" s="81"/>
      <c r="E56" s="81"/>
      <c r="F56" s="96" t="s">
        <v>30</v>
      </c>
      <c r="G56" s="96" t="s">
        <v>241</v>
      </c>
      <c r="H56" s="74"/>
      <c r="I56" s="74"/>
      <c r="J56" s="74"/>
      <c r="K56" s="74"/>
      <c r="L56" s="74"/>
      <c r="M56" s="75"/>
      <c r="N56" s="75"/>
      <c r="O56" s="75"/>
      <c r="P56" s="74"/>
      <c r="Q56" s="98"/>
      <c r="R56" s="98"/>
      <c r="S56" s="98"/>
      <c r="T56" s="98"/>
      <c r="U56" s="98"/>
    </row>
    <row r="57" spans="1:21" s="54" customFormat="1" ht="51">
      <c r="A57" s="37">
        <v>2200346</v>
      </c>
      <c r="B57" s="37" t="s">
        <v>71</v>
      </c>
      <c r="C57" s="37" t="s">
        <v>972</v>
      </c>
      <c r="D57" s="77">
        <v>41995</v>
      </c>
      <c r="E57" s="37" t="s">
        <v>297</v>
      </c>
      <c r="F57" s="83" t="s">
        <v>392</v>
      </c>
      <c r="G57" s="83" t="s">
        <v>491</v>
      </c>
      <c r="H57" s="53"/>
      <c r="I57" s="5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54" customFormat="1" ht="51">
      <c r="A58" s="37">
        <v>2200347</v>
      </c>
      <c r="B58" s="37" t="s">
        <v>71</v>
      </c>
      <c r="C58" s="37" t="s">
        <v>1758</v>
      </c>
      <c r="D58" s="77">
        <v>43085</v>
      </c>
      <c r="E58" s="37" t="s">
        <v>659</v>
      </c>
      <c r="F58" s="83" t="s">
        <v>392</v>
      </c>
      <c r="G58" s="83" t="s">
        <v>660</v>
      </c>
      <c r="H58" s="53"/>
      <c r="I58" s="5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54" customFormat="1" ht="89.25">
      <c r="A59" s="37">
        <v>2200348</v>
      </c>
      <c r="B59" s="37" t="s">
        <v>71</v>
      </c>
      <c r="C59" s="37" t="s">
        <v>973</v>
      </c>
      <c r="D59" s="77">
        <v>42342</v>
      </c>
      <c r="E59" s="37" t="s">
        <v>393</v>
      </c>
      <c r="F59" s="83" t="s">
        <v>392</v>
      </c>
      <c r="G59" s="83" t="s">
        <v>394</v>
      </c>
      <c r="H59" s="53"/>
      <c r="I59" s="5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54" customFormat="1" ht="51">
      <c r="A60" s="37">
        <v>2200349</v>
      </c>
      <c r="B60" s="37" t="s">
        <v>492</v>
      </c>
      <c r="C60" s="37" t="s">
        <v>827</v>
      </c>
      <c r="D60" s="77">
        <v>42494</v>
      </c>
      <c r="E60" s="37" t="s">
        <v>1201</v>
      </c>
      <c r="F60" s="83" t="s">
        <v>392</v>
      </c>
      <c r="G60" s="83" t="s">
        <v>493</v>
      </c>
      <c r="H60" s="53"/>
      <c r="I60" s="5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54" customFormat="1" ht="51">
      <c r="A61" s="37">
        <v>2200350</v>
      </c>
      <c r="B61" s="37" t="s">
        <v>661</v>
      </c>
      <c r="C61" s="37" t="s">
        <v>1671</v>
      </c>
      <c r="D61" s="77">
        <v>43085</v>
      </c>
      <c r="E61" s="37" t="s">
        <v>662</v>
      </c>
      <c r="F61" s="83" t="s">
        <v>392</v>
      </c>
      <c r="G61" s="83" t="s">
        <v>663</v>
      </c>
      <c r="H61" s="53"/>
      <c r="I61" s="5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54" customFormat="1" ht="51">
      <c r="A62" s="37">
        <v>2200351</v>
      </c>
      <c r="B62" s="37" t="s">
        <v>1202</v>
      </c>
      <c r="C62" s="37" t="s">
        <v>1759</v>
      </c>
      <c r="D62" s="77">
        <v>44540</v>
      </c>
      <c r="E62" s="37" t="s">
        <v>1203</v>
      </c>
      <c r="F62" s="83" t="s">
        <v>392</v>
      </c>
      <c r="G62" s="83" t="s">
        <v>1204</v>
      </c>
      <c r="H62" s="53"/>
      <c r="I62" s="5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54" customFormat="1" ht="39.75" customHeight="1">
      <c r="A63" s="37">
        <v>2200352</v>
      </c>
      <c r="B63" s="37" t="s">
        <v>664</v>
      </c>
      <c r="C63" s="37" t="s">
        <v>1760</v>
      </c>
      <c r="D63" s="77"/>
      <c r="E63" s="37"/>
      <c r="F63" s="83" t="s">
        <v>392</v>
      </c>
      <c r="G63" s="83" t="s">
        <v>241</v>
      </c>
      <c r="H63" s="53"/>
      <c r="I63" s="53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54" customFormat="1" ht="39.75" customHeight="1">
      <c r="A64" s="37">
        <v>2200353</v>
      </c>
      <c r="B64" s="37" t="s">
        <v>1205</v>
      </c>
      <c r="C64" s="37" t="s">
        <v>1206</v>
      </c>
      <c r="D64" s="77"/>
      <c r="E64" s="37"/>
      <c r="F64" s="83" t="s">
        <v>392</v>
      </c>
      <c r="G64" s="83" t="s">
        <v>241</v>
      </c>
      <c r="H64" s="53"/>
      <c r="I64" s="5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54" customFormat="1" ht="25.5">
      <c r="A65" s="37">
        <v>2200354</v>
      </c>
      <c r="B65" s="37" t="s">
        <v>295</v>
      </c>
      <c r="C65" s="37" t="s">
        <v>296</v>
      </c>
      <c r="D65" s="77"/>
      <c r="E65" s="37"/>
      <c r="F65" s="83" t="s">
        <v>28</v>
      </c>
      <c r="G65" s="83" t="s">
        <v>241</v>
      </c>
      <c r="H65" s="53"/>
      <c r="I65" s="5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54" customFormat="1" ht="38.25">
      <c r="A66" s="37">
        <v>2200355</v>
      </c>
      <c r="B66" s="37" t="s">
        <v>494</v>
      </c>
      <c r="C66" s="37" t="s">
        <v>495</v>
      </c>
      <c r="D66" s="77">
        <v>42717</v>
      </c>
      <c r="E66" s="37" t="s">
        <v>496</v>
      </c>
      <c r="F66" s="83" t="s">
        <v>28</v>
      </c>
      <c r="G66" s="83" t="s">
        <v>497</v>
      </c>
      <c r="H66" s="53"/>
      <c r="I66" s="5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54" customFormat="1" ht="31.5" customHeight="1">
      <c r="A67" s="37">
        <v>2200356</v>
      </c>
      <c r="B67" s="37" t="s">
        <v>822</v>
      </c>
      <c r="C67" s="37" t="s">
        <v>823</v>
      </c>
      <c r="D67" s="77"/>
      <c r="E67" s="37"/>
      <c r="F67" s="83" t="s">
        <v>28</v>
      </c>
      <c r="G67" s="83" t="s">
        <v>241</v>
      </c>
      <c r="H67" s="53"/>
      <c r="I67" s="5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s="54" customFormat="1" ht="33" customHeight="1">
      <c r="A68" s="37">
        <v>2200357</v>
      </c>
      <c r="B68" s="37" t="s">
        <v>69</v>
      </c>
      <c r="C68" s="37" t="s">
        <v>1761</v>
      </c>
      <c r="D68" s="77"/>
      <c r="E68" s="37"/>
      <c r="F68" s="83" t="s">
        <v>28</v>
      </c>
      <c r="G68" s="83" t="s">
        <v>241</v>
      </c>
      <c r="H68" s="53"/>
      <c r="I68" s="5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54" customFormat="1" ht="38.25">
      <c r="A69" s="37">
        <v>2200358</v>
      </c>
      <c r="B69" s="37" t="s">
        <v>1673</v>
      </c>
      <c r="C69" s="37" t="s">
        <v>1674</v>
      </c>
      <c r="D69" s="77"/>
      <c r="E69" s="37"/>
      <c r="F69" s="83" t="s">
        <v>28</v>
      </c>
      <c r="G69" s="83" t="s">
        <v>241</v>
      </c>
      <c r="H69" s="53"/>
      <c r="I69" s="53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54" customFormat="1" ht="25.5">
      <c r="A70" s="37">
        <v>2200360</v>
      </c>
      <c r="B70" s="37" t="s">
        <v>1675</v>
      </c>
      <c r="C70" s="37" t="s">
        <v>1676</v>
      </c>
      <c r="D70" s="77"/>
      <c r="E70" s="37"/>
      <c r="F70" s="83" t="s">
        <v>28</v>
      </c>
      <c r="G70" s="83" t="s">
        <v>241</v>
      </c>
      <c r="H70" s="53"/>
      <c r="I70" s="5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54" customFormat="1" ht="25.5">
      <c r="A71" s="37">
        <v>2200361</v>
      </c>
      <c r="B71" s="37" t="s">
        <v>1677</v>
      </c>
      <c r="C71" s="37" t="s">
        <v>1678</v>
      </c>
      <c r="D71" s="77"/>
      <c r="E71" s="37"/>
      <c r="F71" s="83" t="s">
        <v>28</v>
      </c>
      <c r="G71" s="83" t="s">
        <v>241</v>
      </c>
      <c r="H71" s="53"/>
      <c r="I71" s="5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54" customFormat="1" ht="25.5">
      <c r="A72" s="37">
        <v>2200362</v>
      </c>
      <c r="B72" s="37" t="s">
        <v>1679</v>
      </c>
      <c r="C72" s="37" t="s">
        <v>1762</v>
      </c>
      <c r="D72" s="77"/>
      <c r="E72" s="37"/>
      <c r="F72" s="83" t="s">
        <v>28</v>
      </c>
      <c r="G72" s="83" t="s">
        <v>241</v>
      </c>
      <c r="H72" s="53"/>
      <c r="I72" s="5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54" customFormat="1" ht="38.25" customHeight="1">
      <c r="A73" s="37">
        <v>2200363</v>
      </c>
      <c r="B73" s="37" t="s">
        <v>72</v>
      </c>
      <c r="C73" s="37" t="s">
        <v>298</v>
      </c>
      <c r="D73" s="77">
        <v>40080</v>
      </c>
      <c r="E73" s="37" t="s">
        <v>115</v>
      </c>
      <c r="F73" s="83" t="s">
        <v>13</v>
      </c>
      <c r="G73" s="83" t="s">
        <v>121</v>
      </c>
      <c r="H73" s="53"/>
      <c r="I73" s="5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54" customFormat="1" ht="38.25" customHeight="1">
      <c r="A74" s="37">
        <v>2200364</v>
      </c>
      <c r="B74" s="37" t="s">
        <v>72</v>
      </c>
      <c r="C74" s="37" t="s">
        <v>298</v>
      </c>
      <c r="D74" s="77">
        <v>40080</v>
      </c>
      <c r="E74" s="37" t="s">
        <v>116</v>
      </c>
      <c r="F74" s="83" t="s">
        <v>13</v>
      </c>
      <c r="G74" s="83" t="s">
        <v>121</v>
      </c>
      <c r="H74" s="53"/>
      <c r="I74" s="53"/>
      <c r="J74" s="48"/>
      <c r="K74" s="48"/>
      <c r="L74" s="53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54" customFormat="1" ht="38.25">
      <c r="A75" s="37">
        <v>2200365</v>
      </c>
      <c r="B75" s="37" t="s">
        <v>73</v>
      </c>
      <c r="C75" s="37" t="s">
        <v>1420</v>
      </c>
      <c r="D75" s="77">
        <v>40543</v>
      </c>
      <c r="E75" s="37" t="s">
        <v>114</v>
      </c>
      <c r="F75" s="83" t="s">
        <v>13</v>
      </c>
      <c r="G75" s="83" t="s">
        <v>121</v>
      </c>
      <c r="H75" s="53"/>
      <c r="I75" s="5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54" customFormat="1" ht="38.25">
      <c r="A76" s="37">
        <v>2200366</v>
      </c>
      <c r="B76" s="37" t="s">
        <v>74</v>
      </c>
      <c r="C76" s="77" t="s">
        <v>299</v>
      </c>
      <c r="D76" s="77">
        <v>41243</v>
      </c>
      <c r="E76" s="37" t="s">
        <v>122</v>
      </c>
      <c r="F76" s="83" t="s">
        <v>13</v>
      </c>
      <c r="G76" s="83" t="s">
        <v>121</v>
      </c>
      <c r="H76" s="53"/>
      <c r="I76" s="5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39" customFormat="1" ht="25.5">
      <c r="A77" s="37">
        <v>2200367</v>
      </c>
      <c r="B77" s="37" t="s">
        <v>901</v>
      </c>
      <c r="C77" s="37" t="s">
        <v>902</v>
      </c>
      <c r="D77" s="37"/>
      <c r="E77" s="37"/>
      <c r="F77" s="83" t="s">
        <v>13</v>
      </c>
      <c r="G77" s="83" t="s">
        <v>121</v>
      </c>
      <c r="H77" s="53"/>
      <c r="I77" s="53"/>
      <c r="J77" s="48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:21" s="39" customFormat="1" ht="25.5">
      <c r="A78" s="37">
        <v>2200368</v>
      </c>
      <c r="B78" s="37" t="s">
        <v>1421</v>
      </c>
      <c r="C78" s="37" t="s">
        <v>1422</v>
      </c>
      <c r="D78" s="37"/>
      <c r="E78" s="37"/>
      <c r="F78" s="83" t="s">
        <v>13</v>
      </c>
      <c r="G78" s="196" t="s">
        <v>120</v>
      </c>
      <c r="H78" s="53"/>
      <c r="I78" s="53"/>
      <c r="J78" s="48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s="39" customFormat="1" ht="51">
      <c r="A79" s="37">
        <v>2200369</v>
      </c>
      <c r="B79" s="37" t="s">
        <v>1423</v>
      </c>
      <c r="C79" s="37" t="s">
        <v>1424</v>
      </c>
      <c r="D79" s="37"/>
      <c r="E79" s="37"/>
      <c r="F79" s="153" t="s">
        <v>2043</v>
      </c>
      <c r="G79" s="196" t="s">
        <v>241</v>
      </c>
      <c r="H79" s="53"/>
      <c r="I79" s="53"/>
      <c r="J79" s="48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s="39" customFormat="1" ht="25.5">
      <c r="A80" s="37">
        <v>2200370</v>
      </c>
      <c r="B80" s="37" t="s">
        <v>108</v>
      </c>
      <c r="C80" s="37" t="s">
        <v>498</v>
      </c>
      <c r="D80" s="37">
        <v>2007</v>
      </c>
      <c r="E80" s="37" t="s">
        <v>117</v>
      </c>
      <c r="F80" s="83" t="s">
        <v>106</v>
      </c>
      <c r="G80" s="83" t="s">
        <v>241</v>
      </c>
      <c r="H80" s="53"/>
      <c r="I80" s="53"/>
      <c r="J80" s="48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s="39" customFormat="1" ht="25.5">
      <c r="A81" s="37">
        <v>2200371</v>
      </c>
      <c r="B81" s="37" t="s">
        <v>109</v>
      </c>
      <c r="C81" s="37" t="s">
        <v>1062</v>
      </c>
      <c r="D81" s="37">
        <v>2012</v>
      </c>
      <c r="E81" s="37" t="s">
        <v>118</v>
      </c>
      <c r="F81" s="83" t="s">
        <v>106</v>
      </c>
      <c r="G81" s="83" t="s">
        <v>241</v>
      </c>
      <c r="H81" s="53"/>
      <c r="I81" s="53"/>
      <c r="J81" s="48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1:21" s="39" customFormat="1" ht="25.5">
      <c r="A82" s="37">
        <v>2200372</v>
      </c>
      <c r="B82" s="37" t="s">
        <v>133</v>
      </c>
      <c r="C82" s="37" t="s">
        <v>499</v>
      </c>
      <c r="D82" s="37">
        <v>2002</v>
      </c>
      <c r="E82" s="37"/>
      <c r="F82" s="83" t="s">
        <v>106</v>
      </c>
      <c r="G82" s="83" t="s">
        <v>241</v>
      </c>
      <c r="H82" s="53"/>
      <c r="I82" s="53"/>
      <c r="J82" s="48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</row>
    <row r="83" spans="1:21" s="39" customFormat="1" ht="25.5">
      <c r="A83" s="37">
        <v>2200373</v>
      </c>
      <c r="B83" s="37" t="s">
        <v>133</v>
      </c>
      <c r="C83" s="37" t="s">
        <v>932</v>
      </c>
      <c r="D83" s="37">
        <v>2011</v>
      </c>
      <c r="E83" s="37"/>
      <c r="F83" s="83" t="s">
        <v>106</v>
      </c>
      <c r="G83" s="83" t="s">
        <v>241</v>
      </c>
      <c r="H83" s="53"/>
      <c r="I83" s="53"/>
      <c r="J83" s="48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:21" s="39" customFormat="1" ht="25.5">
      <c r="A84" s="37">
        <v>2200374</v>
      </c>
      <c r="B84" s="37" t="s">
        <v>1220</v>
      </c>
      <c r="C84" s="37" t="s">
        <v>1221</v>
      </c>
      <c r="D84" s="37">
        <v>2018</v>
      </c>
      <c r="E84" s="37"/>
      <c r="F84" s="83" t="s">
        <v>106</v>
      </c>
      <c r="G84" s="83" t="s">
        <v>1576</v>
      </c>
      <c r="H84" s="53"/>
      <c r="I84" s="53"/>
      <c r="J84" s="48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</row>
    <row r="85" spans="1:21" s="39" customFormat="1" ht="25.5">
      <c r="A85" s="37">
        <v>2200375</v>
      </c>
      <c r="B85" s="37" t="s">
        <v>1222</v>
      </c>
      <c r="C85" s="37" t="s">
        <v>1223</v>
      </c>
      <c r="D85" s="37">
        <v>2002</v>
      </c>
      <c r="E85" s="37"/>
      <c r="F85" s="83" t="s">
        <v>106</v>
      </c>
      <c r="G85" s="83" t="s">
        <v>1576</v>
      </c>
      <c r="H85" s="53"/>
      <c r="I85" s="53"/>
      <c r="J85" s="48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</row>
    <row r="86" spans="1:21" s="39" customFormat="1" ht="25.5">
      <c r="A86" s="37">
        <v>2200376</v>
      </c>
      <c r="B86" s="89" t="s">
        <v>77</v>
      </c>
      <c r="C86" s="37" t="s">
        <v>395</v>
      </c>
      <c r="D86" s="77">
        <v>40870</v>
      </c>
      <c r="E86" s="37" t="s">
        <v>300</v>
      </c>
      <c r="F86" s="95" t="s">
        <v>13</v>
      </c>
      <c r="G86" s="83" t="s">
        <v>2265</v>
      </c>
      <c r="H86" s="48"/>
      <c r="I86" s="53"/>
      <c r="J86" s="53"/>
      <c r="K86" s="48"/>
      <c r="L86" s="61"/>
      <c r="M86" s="61"/>
      <c r="N86" s="61"/>
      <c r="O86" s="61"/>
      <c r="P86" s="61"/>
      <c r="Q86" s="61"/>
      <c r="R86" s="61"/>
      <c r="S86" s="61"/>
      <c r="T86" s="61"/>
      <c r="U86" s="61"/>
    </row>
    <row r="87" spans="1:21" s="39" customFormat="1" ht="25.5">
      <c r="A87" s="37">
        <v>2200377</v>
      </c>
      <c r="B87" s="37" t="s">
        <v>2</v>
      </c>
      <c r="C87" s="37" t="s">
        <v>1763</v>
      </c>
      <c r="D87" s="77">
        <v>44582</v>
      </c>
      <c r="E87" s="37"/>
      <c r="F87" s="196" t="s">
        <v>13</v>
      </c>
      <c r="G87" s="196" t="s">
        <v>120</v>
      </c>
      <c r="H87" s="53"/>
      <c r="I87" s="53"/>
      <c r="J87" s="48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</row>
    <row r="88" spans="1:21" s="39" customFormat="1" ht="25.5">
      <c r="A88" s="37">
        <v>2200378</v>
      </c>
      <c r="B88" s="37" t="s">
        <v>396</v>
      </c>
      <c r="C88" s="37" t="s">
        <v>397</v>
      </c>
      <c r="D88" s="37"/>
      <c r="E88" s="37"/>
      <c r="F88" s="83" t="s">
        <v>30</v>
      </c>
      <c r="G88" s="83" t="s">
        <v>241</v>
      </c>
      <c r="H88" s="53"/>
      <c r="I88" s="53"/>
      <c r="J88" s="4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</row>
    <row r="89" spans="1:21" s="39" customFormat="1" ht="25.5">
      <c r="A89" s="37">
        <v>2200379</v>
      </c>
      <c r="B89" s="37" t="s">
        <v>399</v>
      </c>
      <c r="C89" s="37" t="s">
        <v>400</v>
      </c>
      <c r="D89" s="37"/>
      <c r="E89" s="37"/>
      <c r="F89" s="83" t="s">
        <v>30</v>
      </c>
      <c r="G89" s="83" t="s">
        <v>241</v>
      </c>
      <c r="H89" s="53"/>
      <c r="I89" s="53"/>
      <c r="J89" s="48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s="39" customFormat="1" ht="25.5">
      <c r="A90" s="37">
        <v>2200380</v>
      </c>
      <c r="B90" s="37" t="s">
        <v>401</v>
      </c>
      <c r="C90" s="37" t="s">
        <v>402</v>
      </c>
      <c r="D90" s="37"/>
      <c r="E90" s="37"/>
      <c r="F90" s="83" t="s">
        <v>30</v>
      </c>
      <c r="G90" s="83" t="s">
        <v>241</v>
      </c>
      <c r="H90" s="53"/>
      <c r="I90" s="53"/>
      <c r="J90" s="48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</row>
    <row r="91" spans="1:21" s="39" customFormat="1" ht="38.25">
      <c r="A91" s="37">
        <v>2200381</v>
      </c>
      <c r="B91" s="37" t="s">
        <v>988</v>
      </c>
      <c r="C91" s="37" t="s">
        <v>989</v>
      </c>
      <c r="D91" s="77">
        <v>44195</v>
      </c>
      <c r="E91" s="77"/>
      <c r="F91" s="83" t="s">
        <v>30</v>
      </c>
      <c r="G91" s="83" t="s">
        <v>990</v>
      </c>
      <c r="H91" s="53"/>
      <c r="I91" s="53"/>
      <c r="J91" s="48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pans="1:21" s="39" customFormat="1" ht="38.25">
      <c r="A92" s="37">
        <v>2200382</v>
      </c>
      <c r="B92" s="37" t="s">
        <v>991</v>
      </c>
      <c r="C92" s="37" t="s">
        <v>992</v>
      </c>
      <c r="D92" s="77">
        <v>44195</v>
      </c>
      <c r="E92" s="77"/>
      <c r="F92" s="83" t="s">
        <v>30</v>
      </c>
      <c r="G92" s="83" t="s">
        <v>990</v>
      </c>
      <c r="H92" s="53"/>
      <c r="I92" s="53"/>
      <c r="J92" s="4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</row>
    <row r="93" spans="1:21" s="39" customFormat="1" ht="38.25">
      <c r="A93" s="37">
        <v>2200383</v>
      </c>
      <c r="B93" s="37" t="s">
        <v>991</v>
      </c>
      <c r="C93" s="37" t="s">
        <v>992</v>
      </c>
      <c r="D93" s="77">
        <v>44195</v>
      </c>
      <c r="E93" s="77"/>
      <c r="F93" s="83" t="s">
        <v>30</v>
      </c>
      <c r="G93" s="83" t="s">
        <v>990</v>
      </c>
      <c r="H93" s="53"/>
      <c r="I93" s="53"/>
      <c r="J93" s="48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  <row r="94" spans="1:21" s="39" customFormat="1" ht="38.25">
      <c r="A94" s="37">
        <v>2200384</v>
      </c>
      <c r="B94" s="37" t="s">
        <v>993</v>
      </c>
      <c r="C94" s="37" t="s">
        <v>1764</v>
      </c>
      <c r="D94" s="77">
        <v>44195</v>
      </c>
      <c r="E94" s="77"/>
      <c r="F94" s="83" t="s">
        <v>30</v>
      </c>
      <c r="G94" s="83" t="s">
        <v>990</v>
      </c>
      <c r="H94" s="53"/>
      <c r="I94" s="53"/>
      <c r="J94" s="48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</row>
    <row r="95" spans="1:21" s="39" customFormat="1" ht="38.25">
      <c r="A95" s="37">
        <v>2200385</v>
      </c>
      <c r="B95" s="37" t="s">
        <v>993</v>
      </c>
      <c r="C95" s="37" t="s">
        <v>3</v>
      </c>
      <c r="D95" s="77">
        <v>44195</v>
      </c>
      <c r="E95" s="77"/>
      <c r="F95" s="83" t="s">
        <v>30</v>
      </c>
      <c r="G95" s="83" t="s">
        <v>990</v>
      </c>
      <c r="H95" s="53"/>
      <c r="I95" s="53"/>
      <c r="J95" s="48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21" s="39" customFormat="1" ht="51">
      <c r="A96" s="37">
        <v>2200386</v>
      </c>
      <c r="B96" s="37" t="s">
        <v>994</v>
      </c>
      <c r="C96" s="37" t="s">
        <v>1765</v>
      </c>
      <c r="D96" s="77">
        <v>44195</v>
      </c>
      <c r="E96" s="77"/>
      <c r="F96" s="83" t="s">
        <v>30</v>
      </c>
      <c r="G96" s="83" t="s">
        <v>990</v>
      </c>
      <c r="H96" s="53"/>
      <c r="I96" s="53"/>
      <c r="J96" s="4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  <row r="97" spans="1:21" s="39" customFormat="1" ht="38.25">
      <c r="A97" s="37">
        <v>2200387</v>
      </c>
      <c r="B97" s="37" t="s">
        <v>995</v>
      </c>
      <c r="C97" s="37" t="s">
        <v>996</v>
      </c>
      <c r="D97" s="77">
        <v>44195</v>
      </c>
      <c r="E97" s="77"/>
      <c r="F97" s="83" t="s">
        <v>30</v>
      </c>
      <c r="G97" s="83" t="s">
        <v>990</v>
      </c>
      <c r="H97" s="53"/>
      <c r="I97" s="53"/>
      <c r="J97" s="48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1:21" s="39" customFormat="1" ht="38.25">
      <c r="A98" s="37">
        <v>2200388</v>
      </c>
      <c r="B98" s="37" t="s">
        <v>995</v>
      </c>
      <c r="C98" s="37" t="s">
        <v>996</v>
      </c>
      <c r="D98" s="77">
        <v>44195</v>
      </c>
      <c r="E98" s="77"/>
      <c r="F98" s="83" t="s">
        <v>30</v>
      </c>
      <c r="G98" s="83" t="s">
        <v>990</v>
      </c>
      <c r="H98" s="53"/>
      <c r="I98" s="53"/>
      <c r="J98" s="48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</row>
    <row r="99" spans="1:21" s="39" customFormat="1" ht="51">
      <c r="A99" s="37">
        <v>2200389</v>
      </c>
      <c r="B99" s="37" t="s">
        <v>997</v>
      </c>
      <c r="C99" s="37" t="s">
        <v>1766</v>
      </c>
      <c r="D99" s="77">
        <v>44195</v>
      </c>
      <c r="E99" s="77"/>
      <c r="F99" s="83" t="s">
        <v>30</v>
      </c>
      <c r="G99" s="83" t="s">
        <v>990</v>
      </c>
      <c r="H99" s="53"/>
      <c r="I99" s="53"/>
      <c r="J99" s="48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</row>
    <row r="100" spans="1:21" s="39" customFormat="1" ht="51">
      <c r="A100" s="37">
        <v>2200390</v>
      </c>
      <c r="B100" s="37" t="s">
        <v>997</v>
      </c>
      <c r="C100" s="37" t="s">
        <v>1767</v>
      </c>
      <c r="D100" s="77">
        <v>44195</v>
      </c>
      <c r="E100" s="77"/>
      <c r="F100" s="83" t="s">
        <v>30</v>
      </c>
      <c r="G100" s="83" t="s">
        <v>990</v>
      </c>
      <c r="H100" s="53"/>
      <c r="I100" s="53"/>
      <c r="J100" s="48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s="39" customFormat="1" ht="38.25">
      <c r="A101" s="37">
        <v>2200391</v>
      </c>
      <c r="B101" s="37" t="s">
        <v>535</v>
      </c>
      <c r="C101" s="37" t="s">
        <v>1768</v>
      </c>
      <c r="D101" s="77">
        <v>40576</v>
      </c>
      <c r="E101" s="37"/>
      <c r="F101" s="83" t="s">
        <v>1098</v>
      </c>
      <c r="G101" s="83" t="s">
        <v>241</v>
      </c>
      <c r="H101" s="53"/>
      <c r="I101" s="53"/>
      <c r="J101" s="48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s="39" customFormat="1" ht="38.25">
      <c r="A102" s="37">
        <v>2200392</v>
      </c>
      <c r="B102" s="37" t="s">
        <v>536</v>
      </c>
      <c r="C102" s="37" t="s">
        <v>2098</v>
      </c>
      <c r="D102" s="77">
        <v>41060</v>
      </c>
      <c r="E102" s="37"/>
      <c r="F102" s="83" t="s">
        <v>1098</v>
      </c>
      <c r="G102" s="83" t="s">
        <v>241</v>
      </c>
      <c r="H102" s="53"/>
      <c r="I102" s="53"/>
      <c r="J102" s="48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s="39" customFormat="1" ht="38.25">
      <c r="A103" s="37">
        <v>2200393</v>
      </c>
      <c r="B103" s="37" t="s">
        <v>1188</v>
      </c>
      <c r="C103" s="37" t="s">
        <v>1189</v>
      </c>
      <c r="D103" s="77">
        <v>43731</v>
      </c>
      <c r="E103" s="37"/>
      <c r="F103" s="83" t="s">
        <v>1098</v>
      </c>
      <c r="G103" s="83" t="s">
        <v>241</v>
      </c>
      <c r="H103" s="53"/>
      <c r="I103" s="53"/>
      <c r="J103" s="48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s="39" customFormat="1" ht="38.25">
      <c r="A104" s="37">
        <v>2200394</v>
      </c>
      <c r="B104" s="37" t="s">
        <v>928</v>
      </c>
      <c r="C104" s="37" t="s">
        <v>929</v>
      </c>
      <c r="D104" s="77">
        <v>43255</v>
      </c>
      <c r="E104" s="37"/>
      <c r="F104" s="83" t="s">
        <v>537</v>
      </c>
      <c r="G104" s="83" t="s">
        <v>241</v>
      </c>
      <c r="H104" s="53"/>
      <c r="I104" s="53"/>
      <c r="J104" s="48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s="39" customFormat="1" ht="38.25">
      <c r="A105" s="37">
        <v>2200395</v>
      </c>
      <c r="B105" s="37" t="s">
        <v>930</v>
      </c>
      <c r="C105" s="37" t="s">
        <v>931</v>
      </c>
      <c r="D105" s="77">
        <v>43054</v>
      </c>
      <c r="E105" s="37"/>
      <c r="F105" s="83" t="s">
        <v>1098</v>
      </c>
      <c r="G105" s="83" t="s">
        <v>241</v>
      </c>
      <c r="H105" s="53"/>
      <c r="I105" s="53"/>
      <c r="J105" s="48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s="39" customFormat="1" ht="38.25">
      <c r="A106" s="37">
        <v>2200396</v>
      </c>
      <c r="B106" s="37" t="s">
        <v>965</v>
      </c>
      <c r="C106" s="37" t="s">
        <v>966</v>
      </c>
      <c r="D106" s="77">
        <v>44124</v>
      </c>
      <c r="E106" s="37"/>
      <c r="F106" s="83" t="s">
        <v>1098</v>
      </c>
      <c r="G106" s="83" t="s">
        <v>241</v>
      </c>
      <c r="H106" s="53"/>
      <c r="I106" s="53"/>
      <c r="J106" s="48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s="39" customFormat="1" ht="38.25">
      <c r="A107" s="37">
        <v>2200397</v>
      </c>
      <c r="B107" s="37" t="s">
        <v>965</v>
      </c>
      <c r="C107" s="37" t="s">
        <v>966</v>
      </c>
      <c r="D107" s="77">
        <v>44124</v>
      </c>
      <c r="E107" s="37"/>
      <c r="F107" s="83" t="s">
        <v>1098</v>
      </c>
      <c r="G107" s="83" t="s">
        <v>241</v>
      </c>
      <c r="H107" s="53"/>
      <c r="I107" s="53"/>
      <c r="J107" s="48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s="39" customFormat="1" ht="38.25">
      <c r="A108" s="37">
        <v>2200398</v>
      </c>
      <c r="B108" s="37" t="s">
        <v>1685</v>
      </c>
      <c r="C108" s="37" t="s">
        <v>1686</v>
      </c>
      <c r="D108" s="77">
        <v>44922</v>
      </c>
      <c r="E108" s="37"/>
      <c r="F108" s="83" t="s">
        <v>1098</v>
      </c>
      <c r="G108" s="83" t="s">
        <v>241</v>
      </c>
      <c r="H108" s="53"/>
      <c r="I108" s="53"/>
      <c r="J108" s="48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s="39" customFormat="1" ht="29.25" customHeight="1">
      <c r="A109" s="37">
        <v>2200399</v>
      </c>
      <c r="B109" s="37" t="s">
        <v>112</v>
      </c>
      <c r="C109" s="37" t="s">
        <v>403</v>
      </c>
      <c r="D109" s="77">
        <v>36526</v>
      </c>
      <c r="E109" s="37" t="s">
        <v>113</v>
      </c>
      <c r="F109" s="83" t="s">
        <v>92</v>
      </c>
      <c r="G109" s="83" t="s">
        <v>241</v>
      </c>
      <c r="H109" s="53"/>
      <c r="I109" s="53"/>
      <c r="J109" s="48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s="39" customFormat="1" ht="68.25" customHeight="1">
      <c r="A110" s="37">
        <v>2200400</v>
      </c>
      <c r="B110" s="37" t="s">
        <v>1217</v>
      </c>
      <c r="C110" s="37" t="s">
        <v>1218</v>
      </c>
      <c r="D110" s="77">
        <v>44313</v>
      </c>
      <c r="E110" s="37"/>
      <c r="F110" s="83" t="s">
        <v>92</v>
      </c>
      <c r="G110" s="83" t="s">
        <v>1219</v>
      </c>
      <c r="H110" s="53"/>
      <c r="I110" s="53"/>
      <c r="J110" s="48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s="39" customFormat="1" ht="93" customHeight="1">
      <c r="A111" s="37">
        <v>2200401</v>
      </c>
      <c r="B111" s="37" t="s">
        <v>1515</v>
      </c>
      <c r="C111" s="37" t="s">
        <v>1769</v>
      </c>
      <c r="D111" s="77">
        <v>44810</v>
      </c>
      <c r="E111" s="37"/>
      <c r="F111" s="196" t="s">
        <v>2106</v>
      </c>
      <c r="G111" s="83" t="s">
        <v>0</v>
      </c>
      <c r="H111" s="53"/>
      <c r="I111" s="53"/>
      <c r="J111" s="48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s="39" customFormat="1" ht="38.25">
      <c r="A112" s="37">
        <v>2200402</v>
      </c>
      <c r="B112" s="37" t="s">
        <v>1055</v>
      </c>
      <c r="C112" s="37" t="s">
        <v>1770</v>
      </c>
      <c r="D112" s="77">
        <v>42901</v>
      </c>
      <c r="E112" s="37"/>
      <c r="F112" s="83" t="s">
        <v>959</v>
      </c>
      <c r="G112" s="83" t="s">
        <v>1103</v>
      </c>
      <c r="H112" s="53"/>
      <c r="I112" s="53"/>
      <c r="J112" s="48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s="39" customFormat="1" ht="38.25">
      <c r="A113" s="37">
        <v>2200403</v>
      </c>
      <c r="B113" s="37" t="s">
        <v>1056</v>
      </c>
      <c r="C113" s="37" t="s">
        <v>1771</v>
      </c>
      <c r="D113" s="77">
        <v>42901</v>
      </c>
      <c r="E113" s="37"/>
      <c r="F113" s="83" t="s">
        <v>959</v>
      </c>
      <c r="G113" s="83" t="s">
        <v>1103</v>
      </c>
      <c r="H113" s="53"/>
      <c r="I113" s="53"/>
      <c r="J113" s="48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s="39" customFormat="1" ht="38.25">
      <c r="A114" s="37">
        <v>2200404</v>
      </c>
      <c r="B114" s="37" t="s">
        <v>1057</v>
      </c>
      <c r="C114" s="37">
        <v>378</v>
      </c>
      <c r="D114" s="37" t="s">
        <v>1104</v>
      </c>
      <c r="E114" s="37"/>
      <c r="F114" s="83" t="s">
        <v>959</v>
      </c>
      <c r="G114" s="83" t="s">
        <v>1103</v>
      </c>
      <c r="H114" s="53"/>
      <c r="I114" s="53"/>
      <c r="J114" s="48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1:21" s="88" customFormat="1" ht="38.25">
      <c r="A115" s="84">
        <v>2200405</v>
      </c>
      <c r="B115" s="84" t="s">
        <v>2136</v>
      </c>
      <c r="C115" s="84">
        <v>100</v>
      </c>
      <c r="D115" s="84" t="s">
        <v>1104</v>
      </c>
      <c r="E115" s="84"/>
      <c r="F115" s="83" t="s">
        <v>959</v>
      </c>
      <c r="G115" s="252" t="s">
        <v>1103</v>
      </c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38.25">
      <c r="A116" s="84">
        <v>2200406</v>
      </c>
      <c r="B116" s="84" t="s">
        <v>1058</v>
      </c>
      <c r="C116" s="84">
        <v>670</v>
      </c>
      <c r="D116" s="84" t="s">
        <v>1104</v>
      </c>
      <c r="E116" s="84"/>
      <c r="F116" s="83" t="s">
        <v>959</v>
      </c>
      <c r="G116" s="252" t="s">
        <v>1103</v>
      </c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39" customFormat="1" ht="38.25">
      <c r="A117" s="37">
        <v>2200407</v>
      </c>
      <c r="B117" s="37" t="s">
        <v>1059</v>
      </c>
      <c r="C117" s="37" t="s">
        <v>1772</v>
      </c>
      <c r="D117" s="37" t="s">
        <v>1104</v>
      </c>
      <c r="E117" s="37"/>
      <c r="F117" s="83" t="s">
        <v>959</v>
      </c>
      <c r="G117" s="83" t="s">
        <v>1103</v>
      </c>
      <c r="H117" s="53"/>
      <c r="I117" s="53"/>
      <c r="J117" s="48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1" s="39" customFormat="1" ht="38.25">
      <c r="A118" s="37">
        <v>2200408</v>
      </c>
      <c r="B118" s="37" t="s">
        <v>1060</v>
      </c>
      <c r="C118" s="37">
        <v>1338</v>
      </c>
      <c r="D118" s="37" t="s">
        <v>1104</v>
      </c>
      <c r="E118" s="37"/>
      <c r="F118" s="83" t="s">
        <v>959</v>
      </c>
      <c r="G118" s="83" t="s">
        <v>1103</v>
      </c>
      <c r="H118" s="53"/>
      <c r="I118" s="53"/>
      <c r="J118" s="48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1:21" s="39" customFormat="1" ht="38.25">
      <c r="A119" s="37">
        <v>2200409</v>
      </c>
      <c r="B119" s="37" t="s">
        <v>790</v>
      </c>
      <c r="C119" s="37" t="s">
        <v>792</v>
      </c>
      <c r="D119" s="37" t="s">
        <v>1108</v>
      </c>
      <c r="E119" s="37"/>
      <c r="F119" s="83" t="s">
        <v>959</v>
      </c>
      <c r="G119" s="83" t="s">
        <v>1105</v>
      </c>
      <c r="H119" s="53"/>
      <c r="I119" s="53"/>
      <c r="J119" s="48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1:21" s="39" customFormat="1" ht="38.25">
      <c r="A120" s="37">
        <v>2200410</v>
      </c>
      <c r="B120" s="37" t="s">
        <v>776</v>
      </c>
      <c r="C120" s="37" t="s">
        <v>793</v>
      </c>
      <c r="D120" s="37" t="s">
        <v>1108</v>
      </c>
      <c r="E120" s="37"/>
      <c r="F120" s="83" t="s">
        <v>959</v>
      </c>
      <c r="G120" s="83" t="s">
        <v>1105</v>
      </c>
      <c r="H120" s="53"/>
      <c r="I120" s="53"/>
      <c r="J120" s="48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s="39" customFormat="1" ht="38.25">
      <c r="A121" s="37">
        <v>2200411</v>
      </c>
      <c r="B121" s="37" t="s">
        <v>791</v>
      </c>
      <c r="C121" s="37" t="s">
        <v>794</v>
      </c>
      <c r="D121" s="37" t="s">
        <v>1108</v>
      </c>
      <c r="E121" s="37"/>
      <c r="F121" s="83" t="s">
        <v>959</v>
      </c>
      <c r="G121" s="83" t="s">
        <v>1105</v>
      </c>
      <c r="H121" s="53"/>
      <c r="I121" s="53"/>
      <c r="J121" s="48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s="39" customFormat="1" ht="38.25">
      <c r="A122" s="37">
        <v>2200412</v>
      </c>
      <c r="B122" s="37" t="s">
        <v>784</v>
      </c>
      <c r="C122" s="37" t="s">
        <v>774</v>
      </c>
      <c r="D122" s="37" t="s">
        <v>1108</v>
      </c>
      <c r="E122" s="37"/>
      <c r="F122" s="83" t="s">
        <v>959</v>
      </c>
      <c r="G122" s="83" t="s">
        <v>1105</v>
      </c>
      <c r="H122" s="53"/>
      <c r="I122" s="53"/>
      <c r="J122" s="48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s="39" customFormat="1" ht="38.25">
      <c r="A123" s="37">
        <v>2200413</v>
      </c>
      <c r="B123" s="37" t="s">
        <v>1439</v>
      </c>
      <c r="C123" s="37" t="s">
        <v>1077</v>
      </c>
      <c r="D123" s="37" t="s">
        <v>1108</v>
      </c>
      <c r="E123" s="37"/>
      <c r="F123" s="83" t="s">
        <v>959</v>
      </c>
      <c r="G123" s="83" t="s">
        <v>1106</v>
      </c>
      <c r="H123" s="53"/>
      <c r="I123" s="53"/>
      <c r="J123" s="48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s="39" customFormat="1" ht="38.25">
      <c r="A124" s="37">
        <v>2200414</v>
      </c>
      <c r="B124" s="37" t="s">
        <v>1076</v>
      </c>
      <c r="C124" s="37" t="s">
        <v>1077</v>
      </c>
      <c r="D124" s="37" t="s">
        <v>1108</v>
      </c>
      <c r="E124" s="37"/>
      <c r="F124" s="83" t="s">
        <v>959</v>
      </c>
      <c r="G124" s="83" t="s">
        <v>1106</v>
      </c>
      <c r="H124" s="53"/>
      <c r="I124" s="53"/>
      <c r="J124" s="48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1:21" s="39" customFormat="1" ht="38.25">
      <c r="A125" s="37">
        <v>2200415</v>
      </c>
      <c r="B125" s="37" t="s">
        <v>1076</v>
      </c>
      <c r="C125" s="37" t="s">
        <v>1077</v>
      </c>
      <c r="D125" s="37" t="s">
        <v>1108</v>
      </c>
      <c r="E125" s="37"/>
      <c r="F125" s="83" t="s">
        <v>959</v>
      </c>
      <c r="G125" s="83" t="s">
        <v>1106</v>
      </c>
      <c r="H125" s="53"/>
      <c r="I125" s="53"/>
      <c r="J125" s="48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s="39" customFormat="1" ht="38.25">
      <c r="A126" s="37">
        <v>2200416</v>
      </c>
      <c r="B126" s="37" t="s">
        <v>1076</v>
      </c>
      <c r="C126" s="37" t="s">
        <v>1077</v>
      </c>
      <c r="D126" s="37" t="s">
        <v>1108</v>
      </c>
      <c r="E126" s="37"/>
      <c r="F126" s="83" t="s">
        <v>959</v>
      </c>
      <c r="G126" s="83" t="s">
        <v>1107</v>
      </c>
      <c r="H126" s="53"/>
      <c r="I126" s="53"/>
      <c r="J126" s="48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s="39" customFormat="1" ht="38.25">
      <c r="A127" s="37">
        <v>2200417</v>
      </c>
      <c r="B127" s="37" t="s">
        <v>1076</v>
      </c>
      <c r="C127" s="37" t="s">
        <v>1077</v>
      </c>
      <c r="D127" s="37" t="s">
        <v>1108</v>
      </c>
      <c r="E127" s="37"/>
      <c r="F127" s="83" t="s">
        <v>959</v>
      </c>
      <c r="G127" s="83" t="s">
        <v>1106</v>
      </c>
      <c r="H127" s="53"/>
      <c r="I127" s="53"/>
      <c r="J127" s="48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s="39" customFormat="1" ht="38.25">
      <c r="A128" s="37">
        <v>2200418</v>
      </c>
      <c r="B128" s="37" t="s">
        <v>1076</v>
      </c>
      <c r="C128" s="37" t="s">
        <v>1077</v>
      </c>
      <c r="D128" s="37" t="s">
        <v>1108</v>
      </c>
      <c r="E128" s="37"/>
      <c r="F128" s="83" t="s">
        <v>959</v>
      </c>
      <c r="G128" s="83" t="s">
        <v>1106</v>
      </c>
      <c r="H128" s="53"/>
      <c r="I128" s="53"/>
      <c r="J128" s="48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s="39" customFormat="1" ht="38.25">
      <c r="A129" s="37">
        <v>2200419</v>
      </c>
      <c r="B129" s="37" t="s">
        <v>1072</v>
      </c>
      <c r="C129" s="37" t="s">
        <v>1075</v>
      </c>
      <c r="D129" s="37" t="s">
        <v>1108</v>
      </c>
      <c r="E129" s="37"/>
      <c r="F129" s="83" t="s">
        <v>959</v>
      </c>
      <c r="G129" s="83" t="s">
        <v>1109</v>
      </c>
      <c r="H129" s="53"/>
      <c r="I129" s="53"/>
      <c r="J129" s="48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s="39" customFormat="1" ht="38.25">
      <c r="A130" s="37">
        <v>2200420</v>
      </c>
      <c r="B130" s="37" t="s">
        <v>1073</v>
      </c>
      <c r="C130" s="37" t="s">
        <v>1075</v>
      </c>
      <c r="D130" s="37" t="s">
        <v>1108</v>
      </c>
      <c r="E130" s="37"/>
      <c r="F130" s="83" t="s">
        <v>959</v>
      </c>
      <c r="G130" s="83" t="s">
        <v>1109</v>
      </c>
      <c r="H130" s="53"/>
      <c r="I130" s="53"/>
      <c r="J130" s="48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s="39" customFormat="1" ht="38.25">
      <c r="A131" s="37">
        <v>2200421</v>
      </c>
      <c r="B131" s="37" t="s">
        <v>1074</v>
      </c>
      <c r="C131" s="37" t="s">
        <v>1075</v>
      </c>
      <c r="D131" s="37" t="s">
        <v>1108</v>
      </c>
      <c r="E131" s="37"/>
      <c r="F131" s="83" t="s">
        <v>959</v>
      </c>
      <c r="G131" s="83" t="s">
        <v>1109</v>
      </c>
      <c r="H131" s="53"/>
      <c r="I131" s="53"/>
      <c r="J131" s="48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s="39" customFormat="1" ht="38.25">
      <c r="A132" s="37">
        <v>2200422</v>
      </c>
      <c r="B132" s="37" t="s">
        <v>1078</v>
      </c>
      <c r="C132" s="37" t="s">
        <v>1079</v>
      </c>
      <c r="D132" s="77">
        <v>44176</v>
      </c>
      <c r="E132" s="77"/>
      <c r="F132" s="83" t="s">
        <v>959</v>
      </c>
      <c r="G132" s="83" t="s">
        <v>1110</v>
      </c>
      <c r="H132" s="53"/>
      <c r="I132" s="53"/>
      <c r="J132" s="48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s="39" customFormat="1" ht="38.25">
      <c r="A133" s="37">
        <v>2200423</v>
      </c>
      <c r="B133" s="37" t="s">
        <v>1078</v>
      </c>
      <c r="C133" s="37" t="s">
        <v>1079</v>
      </c>
      <c r="D133" s="77">
        <v>44176</v>
      </c>
      <c r="E133" s="37"/>
      <c r="F133" s="83" t="s">
        <v>959</v>
      </c>
      <c r="G133" s="83" t="s">
        <v>1110</v>
      </c>
      <c r="H133" s="53"/>
      <c r="I133" s="53"/>
      <c r="J133" s="48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s="39" customFormat="1" ht="38.25">
      <c r="A134" s="37">
        <v>2200424</v>
      </c>
      <c r="B134" s="37" t="s">
        <v>1080</v>
      </c>
      <c r="C134" s="37" t="s">
        <v>1081</v>
      </c>
      <c r="D134" s="37" t="s">
        <v>1108</v>
      </c>
      <c r="E134" s="37"/>
      <c r="F134" s="83" t="s">
        <v>959</v>
      </c>
      <c r="G134" s="83" t="s">
        <v>1109</v>
      </c>
      <c r="H134" s="53"/>
      <c r="I134" s="53"/>
      <c r="J134" s="48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s="39" customFormat="1" ht="38.25">
      <c r="A135" s="37">
        <v>2200425</v>
      </c>
      <c r="B135" s="37" t="s">
        <v>1080</v>
      </c>
      <c r="C135" s="37" t="s">
        <v>1081</v>
      </c>
      <c r="D135" s="37" t="s">
        <v>1108</v>
      </c>
      <c r="E135" s="37"/>
      <c r="F135" s="83" t="s">
        <v>959</v>
      </c>
      <c r="G135" s="83" t="s">
        <v>1109</v>
      </c>
      <c r="H135" s="53"/>
      <c r="I135" s="53"/>
      <c r="J135" s="48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s="39" customFormat="1" ht="38.25">
      <c r="A136" s="37">
        <v>2200426</v>
      </c>
      <c r="B136" s="37" t="s">
        <v>1082</v>
      </c>
      <c r="C136" s="37" t="s">
        <v>1083</v>
      </c>
      <c r="D136" s="37" t="s">
        <v>1108</v>
      </c>
      <c r="E136" s="77"/>
      <c r="F136" s="83" t="s">
        <v>959</v>
      </c>
      <c r="G136" s="83" t="s">
        <v>1109</v>
      </c>
      <c r="H136" s="53"/>
      <c r="I136" s="53"/>
      <c r="J136" s="48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s="39" customFormat="1" ht="38.25">
      <c r="A137" s="37">
        <v>2200427</v>
      </c>
      <c r="B137" s="37" t="s">
        <v>1084</v>
      </c>
      <c r="C137" s="37" t="s">
        <v>1085</v>
      </c>
      <c r="D137" s="77">
        <v>44176</v>
      </c>
      <c r="E137" s="77"/>
      <c r="F137" s="83" t="s">
        <v>959</v>
      </c>
      <c r="G137" s="83" t="s">
        <v>1111</v>
      </c>
      <c r="H137" s="53"/>
      <c r="I137" s="53"/>
      <c r="J137" s="48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s="39" customFormat="1" ht="38.25">
      <c r="A138" s="37">
        <v>2200428</v>
      </c>
      <c r="B138" s="37" t="s">
        <v>1086</v>
      </c>
      <c r="C138" s="37" t="s">
        <v>1087</v>
      </c>
      <c r="D138" s="37" t="s">
        <v>1114</v>
      </c>
      <c r="E138" s="37"/>
      <c r="F138" s="83" t="s">
        <v>959</v>
      </c>
      <c r="G138" s="83" t="s">
        <v>1113</v>
      </c>
      <c r="H138" s="53"/>
      <c r="I138" s="53"/>
      <c r="J138" s="48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s="39" customFormat="1" ht="38.25">
      <c r="A139" s="37">
        <v>2200429</v>
      </c>
      <c r="B139" s="37" t="s">
        <v>1088</v>
      </c>
      <c r="C139" s="37" t="s">
        <v>1773</v>
      </c>
      <c r="D139" s="77">
        <v>44176</v>
      </c>
      <c r="E139" s="77"/>
      <c r="F139" s="83" t="s">
        <v>959</v>
      </c>
      <c r="G139" s="83" t="s">
        <v>1112</v>
      </c>
      <c r="H139" s="53"/>
      <c r="I139" s="53"/>
      <c r="J139" s="48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s="39" customFormat="1" ht="38.25">
      <c r="A140" s="37">
        <v>2200430</v>
      </c>
      <c r="B140" s="37" t="s">
        <v>1088</v>
      </c>
      <c r="C140" s="37" t="s">
        <v>1773</v>
      </c>
      <c r="D140" s="77">
        <v>44176</v>
      </c>
      <c r="E140" s="77"/>
      <c r="F140" s="83" t="s">
        <v>959</v>
      </c>
      <c r="G140" s="83" t="s">
        <v>1112</v>
      </c>
      <c r="H140" s="53"/>
      <c r="I140" s="53"/>
      <c r="J140" s="48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s="39" customFormat="1" ht="38.25">
      <c r="A141" s="37">
        <v>2200431</v>
      </c>
      <c r="B141" s="37" t="s">
        <v>1089</v>
      </c>
      <c r="C141" s="77" t="s">
        <v>1090</v>
      </c>
      <c r="D141" s="77">
        <v>44176</v>
      </c>
      <c r="E141" s="77"/>
      <c r="F141" s="83" t="s">
        <v>959</v>
      </c>
      <c r="G141" s="83" t="s">
        <v>1111</v>
      </c>
      <c r="H141" s="53"/>
      <c r="I141" s="53"/>
      <c r="J141" s="48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s="39" customFormat="1" ht="38.25">
      <c r="A142" s="37">
        <v>2200432</v>
      </c>
      <c r="B142" s="37" t="s">
        <v>1089</v>
      </c>
      <c r="C142" s="77" t="s">
        <v>1090</v>
      </c>
      <c r="D142" s="77">
        <v>44176</v>
      </c>
      <c r="E142" s="77"/>
      <c r="F142" s="83" t="s">
        <v>959</v>
      </c>
      <c r="G142" s="83" t="s">
        <v>1111</v>
      </c>
      <c r="H142" s="53"/>
      <c r="I142" s="53"/>
      <c r="J142" s="48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s="39" customFormat="1" ht="38.25">
      <c r="A143" s="37">
        <v>2200433</v>
      </c>
      <c r="B143" s="37" t="s">
        <v>1089</v>
      </c>
      <c r="C143" s="37" t="s">
        <v>1774</v>
      </c>
      <c r="D143" s="77">
        <v>44176</v>
      </c>
      <c r="E143" s="77"/>
      <c r="F143" s="83" t="s">
        <v>959</v>
      </c>
      <c r="G143" s="83" t="s">
        <v>1111</v>
      </c>
      <c r="H143" s="53"/>
      <c r="I143" s="53"/>
      <c r="J143" s="48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s="39" customFormat="1" ht="38.25">
      <c r="A144" s="37">
        <v>2200434</v>
      </c>
      <c r="B144" s="37" t="s">
        <v>1091</v>
      </c>
      <c r="C144" s="37" t="s">
        <v>1092</v>
      </c>
      <c r="D144" s="77">
        <v>44176</v>
      </c>
      <c r="E144" s="77"/>
      <c r="F144" s="83" t="s">
        <v>959</v>
      </c>
      <c r="G144" s="83" t="s">
        <v>1111</v>
      </c>
      <c r="H144" s="53"/>
      <c r="I144" s="53"/>
      <c r="J144" s="48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s="39" customFormat="1" ht="37.5" customHeight="1">
      <c r="A145" s="37">
        <v>2200435</v>
      </c>
      <c r="B145" s="37" t="s">
        <v>1440</v>
      </c>
      <c r="C145" s="37" t="s">
        <v>1441</v>
      </c>
      <c r="D145" s="77">
        <v>44286</v>
      </c>
      <c r="E145" s="77"/>
      <c r="F145" s="83" t="s">
        <v>959</v>
      </c>
      <c r="G145" s="83" t="s">
        <v>1442</v>
      </c>
      <c r="H145" s="53"/>
      <c r="I145" s="53"/>
      <c r="J145" s="48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s="39" customFormat="1" ht="38.25">
      <c r="A146" s="37">
        <v>2200436</v>
      </c>
      <c r="B146" s="37" t="s">
        <v>1445</v>
      </c>
      <c r="C146" s="37" t="s">
        <v>1444</v>
      </c>
      <c r="D146" s="77">
        <v>44232</v>
      </c>
      <c r="E146" s="77"/>
      <c r="F146" s="83" t="s">
        <v>959</v>
      </c>
      <c r="G146" s="83" t="s">
        <v>1443</v>
      </c>
      <c r="H146" s="53"/>
      <c r="I146" s="53"/>
      <c r="J146" s="48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s="39" customFormat="1" ht="38.25">
      <c r="A147" s="37">
        <v>2200438</v>
      </c>
      <c r="B147" s="37" t="s">
        <v>1446</v>
      </c>
      <c r="C147" s="37" t="s">
        <v>1447</v>
      </c>
      <c r="D147" s="77">
        <v>44475</v>
      </c>
      <c r="E147" s="77"/>
      <c r="F147" s="83" t="s">
        <v>959</v>
      </c>
      <c r="G147" s="83" t="s">
        <v>1448</v>
      </c>
      <c r="H147" s="53"/>
      <c r="I147" s="53"/>
      <c r="J147" s="48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s="39" customFormat="1" ht="38.25">
      <c r="A148" s="37">
        <v>2200439</v>
      </c>
      <c r="B148" s="37" t="s">
        <v>1449</v>
      </c>
      <c r="C148" s="37" t="s">
        <v>1450</v>
      </c>
      <c r="D148" s="77">
        <v>44484</v>
      </c>
      <c r="E148" s="77"/>
      <c r="F148" s="83" t="s">
        <v>959</v>
      </c>
      <c r="G148" s="83" t="s">
        <v>1451</v>
      </c>
      <c r="H148" s="53"/>
      <c r="I148" s="53"/>
      <c r="J148" s="48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s="39" customFormat="1" ht="25.5">
      <c r="A149" s="37">
        <v>2200448</v>
      </c>
      <c r="B149" s="37" t="s">
        <v>778</v>
      </c>
      <c r="C149" s="37" t="s">
        <v>949</v>
      </c>
      <c r="D149" s="37"/>
      <c r="E149" s="37"/>
      <c r="F149" s="83" t="s">
        <v>959</v>
      </c>
      <c r="G149" s="83" t="s">
        <v>367</v>
      </c>
      <c r="H149" s="53"/>
      <c r="I149" s="53"/>
      <c r="J149" s="48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s="39" customFormat="1" ht="25.5">
      <c r="A150" s="37">
        <v>2200454</v>
      </c>
      <c r="B150" s="37" t="s">
        <v>779</v>
      </c>
      <c r="C150" s="37" t="s">
        <v>780</v>
      </c>
      <c r="D150" s="37"/>
      <c r="E150" s="37"/>
      <c r="F150" s="83" t="s">
        <v>959</v>
      </c>
      <c r="G150" s="83" t="s">
        <v>367</v>
      </c>
      <c r="H150" s="53"/>
      <c r="I150" s="53"/>
      <c r="J150" s="48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s="39" customFormat="1" ht="25.5">
      <c r="A151" s="37">
        <v>2200457</v>
      </c>
      <c r="B151" s="37" t="s">
        <v>665</v>
      </c>
      <c r="C151" s="37" t="s">
        <v>781</v>
      </c>
      <c r="D151" s="37"/>
      <c r="E151" s="37"/>
      <c r="F151" s="83" t="s">
        <v>959</v>
      </c>
      <c r="G151" s="83" t="s">
        <v>367</v>
      </c>
      <c r="H151" s="53"/>
      <c r="I151" s="53"/>
      <c r="J151" s="48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s="39" customFormat="1" ht="25.5">
      <c r="A152" s="37">
        <v>2200459</v>
      </c>
      <c r="B152" s="37" t="s">
        <v>782</v>
      </c>
      <c r="C152" s="37" t="s">
        <v>783</v>
      </c>
      <c r="D152" s="37"/>
      <c r="E152" s="37"/>
      <c r="F152" s="83" t="s">
        <v>959</v>
      </c>
      <c r="G152" s="83" t="s">
        <v>367</v>
      </c>
      <c r="H152" s="53"/>
      <c r="I152" s="53"/>
      <c r="J152" s="48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s="39" customFormat="1" ht="25.5">
      <c r="A153" s="37">
        <v>2200492</v>
      </c>
      <c r="B153" s="37" t="s">
        <v>785</v>
      </c>
      <c r="C153" s="37" t="s">
        <v>786</v>
      </c>
      <c r="D153" s="37"/>
      <c r="E153" s="37"/>
      <c r="F153" s="83" t="s">
        <v>959</v>
      </c>
      <c r="G153" s="83" t="s">
        <v>367</v>
      </c>
      <c r="H153" s="53"/>
      <c r="I153" s="53"/>
      <c r="J153" s="48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s="39" customFormat="1" ht="25.5">
      <c r="A154" s="37">
        <v>2200500</v>
      </c>
      <c r="B154" s="37" t="s">
        <v>779</v>
      </c>
      <c r="C154" s="37" t="s">
        <v>780</v>
      </c>
      <c r="D154" s="37"/>
      <c r="E154" s="37"/>
      <c r="F154" s="83" t="s">
        <v>959</v>
      </c>
      <c r="G154" s="83" t="s">
        <v>367</v>
      </c>
      <c r="H154" s="53"/>
      <c r="I154" s="53"/>
      <c r="J154" s="48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s="39" customFormat="1" ht="25.5">
      <c r="A155" s="37">
        <v>2200501</v>
      </c>
      <c r="B155" s="37" t="s">
        <v>795</v>
      </c>
      <c r="C155" s="37" t="s">
        <v>802</v>
      </c>
      <c r="D155" s="37"/>
      <c r="E155" s="37"/>
      <c r="F155" s="83" t="s">
        <v>959</v>
      </c>
      <c r="G155" s="83" t="s">
        <v>367</v>
      </c>
      <c r="H155" s="53"/>
      <c r="I155" s="53"/>
      <c r="J155" s="48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s="39" customFormat="1" ht="25.5">
      <c r="A156" s="37">
        <v>2200502</v>
      </c>
      <c r="B156" s="37" t="s">
        <v>796</v>
      </c>
      <c r="C156" s="37" t="s">
        <v>803</v>
      </c>
      <c r="D156" s="37"/>
      <c r="E156" s="37"/>
      <c r="F156" s="83" t="s">
        <v>959</v>
      </c>
      <c r="G156" s="83" t="s">
        <v>367</v>
      </c>
      <c r="H156" s="53"/>
      <c r="I156" s="53"/>
      <c r="J156" s="48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s="39" customFormat="1" ht="25.5">
      <c r="A157" s="37">
        <v>2200503</v>
      </c>
      <c r="B157" s="37" t="s">
        <v>796</v>
      </c>
      <c r="C157" s="37" t="s">
        <v>803</v>
      </c>
      <c r="D157" s="37"/>
      <c r="E157" s="37"/>
      <c r="F157" s="83" t="s">
        <v>959</v>
      </c>
      <c r="G157" s="83" t="s">
        <v>367</v>
      </c>
      <c r="H157" s="53"/>
      <c r="I157" s="53"/>
      <c r="J157" s="48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s="39" customFormat="1" ht="25.5">
      <c r="A158" s="37">
        <v>2200504</v>
      </c>
      <c r="B158" s="37" t="s">
        <v>797</v>
      </c>
      <c r="C158" s="37" t="s">
        <v>804</v>
      </c>
      <c r="D158" s="37"/>
      <c r="E158" s="37"/>
      <c r="F158" s="83" t="s">
        <v>959</v>
      </c>
      <c r="G158" s="83" t="s">
        <v>367</v>
      </c>
      <c r="H158" s="53"/>
      <c r="I158" s="53"/>
      <c r="J158" s="48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1" s="39" customFormat="1" ht="25.5">
      <c r="A159" s="37">
        <v>2200505</v>
      </c>
      <c r="B159" s="37" t="s">
        <v>796</v>
      </c>
      <c r="C159" s="37" t="s">
        <v>805</v>
      </c>
      <c r="D159" s="37"/>
      <c r="E159" s="37"/>
      <c r="F159" s="83" t="s">
        <v>959</v>
      </c>
      <c r="G159" s="83" t="s">
        <v>367</v>
      </c>
      <c r="H159" s="53"/>
      <c r="I159" s="53"/>
      <c r="J159" s="48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s="39" customFormat="1" ht="25.5">
      <c r="A160" s="37">
        <v>2200506</v>
      </c>
      <c r="B160" s="37" t="s">
        <v>800</v>
      </c>
      <c r="C160" s="37" t="s">
        <v>806</v>
      </c>
      <c r="D160" s="37"/>
      <c r="E160" s="37"/>
      <c r="F160" s="83" t="s">
        <v>959</v>
      </c>
      <c r="G160" s="83" t="s">
        <v>367</v>
      </c>
      <c r="H160" s="53"/>
      <c r="I160" s="53"/>
      <c r="J160" s="48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</row>
    <row r="161" spans="1:21" s="39" customFormat="1" ht="25.5">
      <c r="A161" s="37">
        <v>2200507</v>
      </c>
      <c r="B161" s="37" t="s">
        <v>798</v>
      </c>
      <c r="C161" s="37" t="s">
        <v>807</v>
      </c>
      <c r="D161" s="37"/>
      <c r="E161" s="37"/>
      <c r="F161" s="83" t="s">
        <v>959</v>
      </c>
      <c r="G161" s="83" t="s">
        <v>367</v>
      </c>
      <c r="H161" s="53"/>
      <c r="I161" s="53"/>
      <c r="J161" s="48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s="39" customFormat="1" ht="25.5">
      <c r="A162" s="37">
        <v>2200508</v>
      </c>
      <c r="B162" s="37" t="s">
        <v>799</v>
      </c>
      <c r="C162" s="37" t="s">
        <v>808</v>
      </c>
      <c r="D162" s="37"/>
      <c r="E162" s="37"/>
      <c r="F162" s="83" t="s">
        <v>959</v>
      </c>
      <c r="G162" s="83" t="s">
        <v>367</v>
      </c>
      <c r="H162" s="53"/>
      <c r="I162" s="53"/>
      <c r="J162" s="48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s="39" customFormat="1" ht="25.5">
      <c r="A163" s="37">
        <v>2200509</v>
      </c>
      <c r="B163" s="37" t="s">
        <v>800</v>
      </c>
      <c r="C163" s="37" t="s">
        <v>806</v>
      </c>
      <c r="D163" s="37"/>
      <c r="E163" s="37"/>
      <c r="F163" s="83" t="s">
        <v>959</v>
      </c>
      <c r="G163" s="83" t="s">
        <v>367</v>
      </c>
      <c r="H163" s="53"/>
      <c r="I163" s="53"/>
      <c r="J163" s="48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</row>
    <row r="164" spans="1:21" s="39" customFormat="1" ht="25.5">
      <c r="A164" s="37">
        <v>2200510</v>
      </c>
      <c r="B164" s="37" t="s">
        <v>801</v>
      </c>
      <c r="C164" s="37" t="s">
        <v>809</v>
      </c>
      <c r="D164" s="37"/>
      <c r="E164" s="37"/>
      <c r="F164" s="83" t="s">
        <v>959</v>
      </c>
      <c r="G164" s="83" t="s">
        <v>367</v>
      </c>
      <c r="H164" s="53"/>
      <c r="I164" s="53"/>
      <c r="J164" s="48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</row>
    <row r="165" spans="1:21" s="39" customFormat="1" ht="25.5">
      <c r="A165" s="37">
        <v>2200511</v>
      </c>
      <c r="B165" s="37" t="s">
        <v>801</v>
      </c>
      <c r="C165" s="37" t="s">
        <v>812</v>
      </c>
      <c r="D165" s="37"/>
      <c r="E165" s="37"/>
      <c r="F165" s="83" t="s">
        <v>959</v>
      </c>
      <c r="G165" s="83" t="s">
        <v>367</v>
      </c>
      <c r="H165" s="53"/>
      <c r="I165" s="53"/>
      <c r="J165" s="48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</row>
    <row r="166" spans="1:21" s="39" customFormat="1" ht="25.5">
      <c r="A166" s="37">
        <v>2200512</v>
      </c>
      <c r="B166" s="37" t="s">
        <v>810</v>
      </c>
      <c r="C166" s="37" t="s">
        <v>813</v>
      </c>
      <c r="D166" s="37"/>
      <c r="E166" s="37"/>
      <c r="F166" s="83" t="s">
        <v>959</v>
      </c>
      <c r="G166" s="83" t="s">
        <v>367</v>
      </c>
      <c r="H166" s="53"/>
      <c r="I166" s="53"/>
      <c r="J166" s="48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</row>
    <row r="167" spans="1:21" s="39" customFormat="1" ht="25.5">
      <c r="A167" s="37">
        <v>2200513</v>
      </c>
      <c r="B167" s="37" t="s">
        <v>811</v>
      </c>
      <c r="C167" s="37" t="s">
        <v>814</v>
      </c>
      <c r="D167" s="37"/>
      <c r="E167" s="37"/>
      <c r="F167" s="83" t="s">
        <v>959</v>
      </c>
      <c r="G167" s="83" t="s">
        <v>367</v>
      </c>
      <c r="H167" s="53"/>
      <c r="I167" s="53"/>
      <c r="J167" s="48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s="39" customFormat="1" ht="25.5">
      <c r="A168" s="51">
        <v>2200519</v>
      </c>
      <c r="B168" s="89" t="s">
        <v>2116</v>
      </c>
      <c r="C168" s="37" t="s">
        <v>854</v>
      </c>
      <c r="D168" s="37"/>
      <c r="E168" s="37"/>
      <c r="F168" s="83" t="s">
        <v>959</v>
      </c>
      <c r="G168" s="83" t="s">
        <v>367</v>
      </c>
      <c r="H168" s="53"/>
      <c r="I168" s="53"/>
      <c r="J168" s="48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s="39" customFormat="1" ht="25.5">
      <c r="A169" s="51">
        <v>2200520</v>
      </c>
      <c r="B169" s="89" t="s">
        <v>2117</v>
      </c>
      <c r="C169" s="37" t="s">
        <v>854</v>
      </c>
      <c r="D169" s="37"/>
      <c r="E169" s="37"/>
      <c r="F169" s="83" t="s">
        <v>959</v>
      </c>
      <c r="G169" s="83" t="s">
        <v>367</v>
      </c>
      <c r="H169" s="53"/>
      <c r="I169" s="53"/>
      <c r="J169" s="48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s="39" customFormat="1" ht="25.5">
      <c r="A170" s="90">
        <v>2200521</v>
      </c>
      <c r="B170" s="89" t="s">
        <v>2117</v>
      </c>
      <c r="C170" s="37" t="s">
        <v>854</v>
      </c>
      <c r="D170" s="37"/>
      <c r="E170" s="37"/>
      <c r="F170" s="83" t="s">
        <v>959</v>
      </c>
      <c r="G170" s="83" t="s">
        <v>367</v>
      </c>
      <c r="H170" s="53"/>
      <c r="I170" s="53"/>
      <c r="J170" s="48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s="39" customFormat="1" ht="45" customHeight="1">
      <c r="A171" s="37">
        <v>2200528</v>
      </c>
      <c r="B171" s="37" t="s">
        <v>950</v>
      </c>
      <c r="C171" s="37" t="s">
        <v>951</v>
      </c>
      <c r="D171" s="37"/>
      <c r="E171" s="37"/>
      <c r="F171" s="83" t="s">
        <v>959</v>
      </c>
      <c r="G171" s="83" t="s">
        <v>367</v>
      </c>
      <c r="H171" s="53"/>
      <c r="I171" s="53"/>
      <c r="J171" s="48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s="39" customFormat="1" ht="53.25" customHeight="1">
      <c r="A172" s="37">
        <v>2200530</v>
      </c>
      <c r="B172" s="37" t="s">
        <v>500</v>
      </c>
      <c r="C172" s="37" t="s">
        <v>915</v>
      </c>
      <c r="D172" s="77">
        <v>42570</v>
      </c>
      <c r="E172" s="37"/>
      <c r="F172" s="83" t="s">
        <v>80</v>
      </c>
      <c r="G172" s="83" t="s">
        <v>666</v>
      </c>
      <c r="H172" s="53"/>
      <c r="I172" s="53"/>
      <c r="J172" s="48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s="39" customFormat="1" ht="38.25">
      <c r="A173" s="37">
        <v>2200531</v>
      </c>
      <c r="B173" s="37" t="s">
        <v>501</v>
      </c>
      <c r="C173" s="37" t="s">
        <v>1259</v>
      </c>
      <c r="D173" s="77">
        <v>42570</v>
      </c>
      <c r="E173" s="37"/>
      <c r="F173" s="83" t="s">
        <v>80</v>
      </c>
      <c r="G173" s="83" t="s">
        <v>666</v>
      </c>
      <c r="H173" s="53"/>
      <c r="I173" s="53"/>
      <c r="J173" s="48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s="39" customFormat="1" ht="50.25" customHeight="1">
      <c r="A174" s="37">
        <v>2200532</v>
      </c>
      <c r="B174" s="37" t="s">
        <v>502</v>
      </c>
      <c r="C174" s="37" t="s">
        <v>1775</v>
      </c>
      <c r="D174" s="77">
        <v>42570</v>
      </c>
      <c r="E174" s="37"/>
      <c r="F174" s="83" t="s">
        <v>80</v>
      </c>
      <c r="G174" s="83" t="s">
        <v>666</v>
      </c>
      <c r="H174" s="53"/>
      <c r="I174" s="53"/>
      <c r="J174" s="48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s="39" customFormat="1" ht="38.25" customHeight="1">
      <c r="A175" s="37">
        <v>2200533</v>
      </c>
      <c r="B175" s="37" t="s">
        <v>503</v>
      </c>
      <c r="C175" s="37" t="s">
        <v>505</v>
      </c>
      <c r="D175" s="77">
        <v>42570</v>
      </c>
      <c r="E175" s="37"/>
      <c r="F175" s="83" t="s">
        <v>80</v>
      </c>
      <c r="G175" s="83" t="s">
        <v>666</v>
      </c>
      <c r="H175" s="53"/>
      <c r="I175" s="53"/>
      <c r="J175" s="48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1:21" s="39" customFormat="1" ht="41.25" customHeight="1">
      <c r="A176" s="37">
        <v>2200534</v>
      </c>
      <c r="B176" s="37" t="s">
        <v>504</v>
      </c>
      <c r="C176" s="37" t="s">
        <v>506</v>
      </c>
      <c r="D176" s="77">
        <v>42570</v>
      </c>
      <c r="E176" s="37"/>
      <c r="F176" s="83" t="s">
        <v>80</v>
      </c>
      <c r="G176" s="83" t="s">
        <v>666</v>
      </c>
      <c r="H176" s="53"/>
      <c r="I176" s="53"/>
      <c r="J176" s="48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1:21" s="39" customFormat="1" ht="38.25">
      <c r="A177" s="37">
        <v>2200535</v>
      </c>
      <c r="B177" s="37" t="s">
        <v>669</v>
      </c>
      <c r="C177" s="37" t="s">
        <v>1260</v>
      </c>
      <c r="D177" s="37">
        <v>2017</v>
      </c>
      <c r="E177" s="37"/>
      <c r="F177" s="83" t="s">
        <v>80</v>
      </c>
      <c r="G177" s="83" t="s">
        <v>666</v>
      </c>
      <c r="H177" s="53"/>
      <c r="I177" s="53"/>
      <c r="J177" s="48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s="39" customFormat="1" ht="38.25">
      <c r="A178" s="37">
        <v>2200536</v>
      </c>
      <c r="B178" s="37" t="s">
        <v>301</v>
      </c>
      <c r="C178" s="37" t="s">
        <v>1013</v>
      </c>
      <c r="D178" s="37">
        <v>2015</v>
      </c>
      <c r="E178" s="37"/>
      <c r="F178" s="83" t="s">
        <v>80</v>
      </c>
      <c r="G178" s="83" t="s">
        <v>667</v>
      </c>
      <c r="H178" s="53"/>
      <c r="I178" s="53"/>
      <c r="J178" s="48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1:21" s="39" customFormat="1" ht="38.25">
      <c r="A179" s="37">
        <v>2200537</v>
      </c>
      <c r="B179" s="37" t="s">
        <v>301</v>
      </c>
      <c r="C179" s="37" t="s">
        <v>1013</v>
      </c>
      <c r="D179" s="37">
        <v>2016</v>
      </c>
      <c r="E179" s="37"/>
      <c r="F179" s="83" t="s">
        <v>80</v>
      </c>
      <c r="G179" s="83" t="s">
        <v>668</v>
      </c>
      <c r="H179" s="53"/>
      <c r="I179" s="53"/>
      <c r="J179" s="48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1:21" s="39" customFormat="1" ht="38.25">
      <c r="A180" s="37">
        <v>2200538</v>
      </c>
      <c r="B180" s="37" t="s">
        <v>301</v>
      </c>
      <c r="C180" s="37" t="s">
        <v>1013</v>
      </c>
      <c r="D180" s="37">
        <v>2017</v>
      </c>
      <c r="E180" s="37"/>
      <c r="F180" s="83" t="s">
        <v>80</v>
      </c>
      <c r="G180" s="83" t="s">
        <v>666</v>
      </c>
      <c r="H180" s="53"/>
      <c r="I180" s="53"/>
      <c r="J180" s="48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s="39" customFormat="1" ht="38.25">
      <c r="A181" s="37">
        <v>2200539</v>
      </c>
      <c r="B181" s="37" t="s">
        <v>302</v>
      </c>
      <c r="C181" s="37" t="s">
        <v>404</v>
      </c>
      <c r="D181" s="77">
        <v>40840</v>
      </c>
      <c r="E181" s="37"/>
      <c r="F181" s="83" t="s">
        <v>80</v>
      </c>
      <c r="G181" s="83" t="s">
        <v>671</v>
      </c>
      <c r="H181" s="53"/>
      <c r="I181" s="53"/>
      <c r="J181" s="48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s="39" customFormat="1" ht="38.25" customHeight="1">
      <c r="A182" s="37">
        <v>2200540</v>
      </c>
      <c r="B182" s="37" t="s">
        <v>303</v>
      </c>
      <c r="C182" s="37" t="s">
        <v>916</v>
      </c>
      <c r="D182" s="77">
        <v>40827</v>
      </c>
      <c r="E182" s="37"/>
      <c r="F182" s="83" t="s">
        <v>80</v>
      </c>
      <c r="G182" s="83" t="s">
        <v>671</v>
      </c>
      <c r="H182" s="53"/>
      <c r="I182" s="53"/>
      <c r="J182" s="48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s="39" customFormat="1" ht="38.25" customHeight="1">
      <c r="A183" s="37">
        <v>2200541</v>
      </c>
      <c r="B183" s="37" t="s">
        <v>304</v>
      </c>
      <c r="C183" s="37" t="s">
        <v>507</v>
      </c>
      <c r="D183" s="77">
        <v>40105</v>
      </c>
      <c r="E183" s="37"/>
      <c r="F183" s="83" t="s">
        <v>80</v>
      </c>
      <c r="G183" s="83" t="s">
        <v>671</v>
      </c>
      <c r="H183" s="53"/>
      <c r="I183" s="53"/>
      <c r="J183" s="48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1:21" s="39" customFormat="1" ht="38.25" customHeight="1">
      <c r="A184" s="37">
        <v>2200542</v>
      </c>
      <c r="B184" s="37" t="s">
        <v>302</v>
      </c>
      <c r="C184" s="37" t="s">
        <v>404</v>
      </c>
      <c r="D184" s="77">
        <v>40840</v>
      </c>
      <c r="E184" s="37"/>
      <c r="F184" s="83" t="s">
        <v>80</v>
      </c>
      <c r="G184" s="83" t="s">
        <v>671</v>
      </c>
      <c r="H184" s="53"/>
      <c r="I184" s="53"/>
      <c r="J184" s="48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</row>
    <row r="185" spans="1:21" s="39" customFormat="1" ht="38.25">
      <c r="A185" s="37">
        <v>2200543</v>
      </c>
      <c r="B185" s="37" t="s">
        <v>78</v>
      </c>
      <c r="C185" s="37" t="s">
        <v>508</v>
      </c>
      <c r="D185" s="77">
        <v>40057</v>
      </c>
      <c r="E185" s="37"/>
      <c r="F185" s="83" t="s">
        <v>80</v>
      </c>
      <c r="G185" s="83" t="s">
        <v>671</v>
      </c>
      <c r="H185" s="53"/>
      <c r="I185" s="53"/>
      <c r="J185" s="48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1" s="39" customFormat="1" ht="38.25">
      <c r="A186" s="37">
        <v>2200544</v>
      </c>
      <c r="B186" s="37" t="s">
        <v>405</v>
      </c>
      <c r="C186" s="37" t="s">
        <v>842</v>
      </c>
      <c r="D186" s="77">
        <v>40105</v>
      </c>
      <c r="E186" s="37"/>
      <c r="F186" s="83" t="s">
        <v>80</v>
      </c>
      <c r="G186" s="83" t="s">
        <v>671</v>
      </c>
      <c r="H186" s="53"/>
      <c r="I186" s="53"/>
      <c r="J186" s="48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1" s="39" customFormat="1" ht="38.25">
      <c r="A187" s="37">
        <v>2200545</v>
      </c>
      <c r="B187" s="37" t="s">
        <v>305</v>
      </c>
      <c r="C187" s="37" t="s">
        <v>886</v>
      </c>
      <c r="D187" s="77">
        <v>41834</v>
      </c>
      <c r="E187" s="37"/>
      <c r="F187" s="83" t="s">
        <v>80</v>
      </c>
      <c r="G187" s="83" t="s">
        <v>671</v>
      </c>
      <c r="H187" s="53"/>
      <c r="I187" s="53"/>
      <c r="J187" s="48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1" s="39" customFormat="1" ht="38.25">
      <c r="A188" s="37">
        <v>2200546</v>
      </c>
      <c r="B188" s="37" t="s">
        <v>306</v>
      </c>
      <c r="C188" s="37" t="s">
        <v>684</v>
      </c>
      <c r="D188" s="77">
        <v>41306</v>
      </c>
      <c r="E188" s="37"/>
      <c r="F188" s="83" t="s">
        <v>80</v>
      </c>
      <c r="G188" s="83" t="s">
        <v>671</v>
      </c>
      <c r="H188" s="53"/>
      <c r="I188" s="53"/>
      <c r="J188" s="48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s="39" customFormat="1" ht="38.25">
      <c r="A189" s="37">
        <v>2200547</v>
      </c>
      <c r="B189" s="37" t="s">
        <v>307</v>
      </c>
      <c r="C189" s="37" t="s">
        <v>843</v>
      </c>
      <c r="D189" s="77">
        <v>41939</v>
      </c>
      <c r="E189" s="37"/>
      <c r="F189" s="83" t="s">
        <v>80</v>
      </c>
      <c r="G189" s="83" t="s">
        <v>671</v>
      </c>
      <c r="H189" s="53"/>
      <c r="I189" s="53"/>
      <c r="J189" s="48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1" s="39" customFormat="1" ht="38.25">
      <c r="A190" s="37">
        <v>2200548</v>
      </c>
      <c r="B190" s="37" t="s">
        <v>307</v>
      </c>
      <c r="C190" s="37" t="s">
        <v>841</v>
      </c>
      <c r="D190" s="77">
        <v>41939</v>
      </c>
      <c r="E190" s="37"/>
      <c r="F190" s="83" t="s">
        <v>80</v>
      </c>
      <c r="G190" s="83" t="s">
        <v>671</v>
      </c>
      <c r="H190" s="53"/>
      <c r="I190" s="53"/>
      <c r="J190" s="48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</row>
    <row r="191" spans="1:21" s="39" customFormat="1" ht="38.25">
      <c r="A191" s="37">
        <v>2200549</v>
      </c>
      <c r="B191" s="37" t="s">
        <v>307</v>
      </c>
      <c r="C191" s="37" t="s">
        <v>843</v>
      </c>
      <c r="D191" s="77">
        <v>41939</v>
      </c>
      <c r="E191" s="37"/>
      <c r="F191" s="83" t="s">
        <v>80</v>
      </c>
      <c r="G191" s="83" t="s">
        <v>671</v>
      </c>
      <c r="H191" s="53"/>
      <c r="I191" s="53"/>
      <c r="J191" s="48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1" s="39" customFormat="1" ht="38.25">
      <c r="A192" s="37">
        <v>2200550</v>
      </c>
      <c r="B192" s="37" t="s">
        <v>307</v>
      </c>
      <c r="C192" s="37" t="s">
        <v>670</v>
      </c>
      <c r="D192" s="77">
        <v>41730</v>
      </c>
      <c r="E192" s="37"/>
      <c r="F192" s="83" t="s">
        <v>80</v>
      </c>
      <c r="G192" s="83" t="s">
        <v>671</v>
      </c>
      <c r="H192" s="53"/>
      <c r="I192" s="53"/>
      <c r="J192" s="48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</row>
    <row r="193" spans="1:21" s="39" customFormat="1" ht="38.25">
      <c r="A193" s="37">
        <v>2200551</v>
      </c>
      <c r="B193" s="37" t="s">
        <v>509</v>
      </c>
      <c r="C193" s="37" t="s">
        <v>1261</v>
      </c>
      <c r="D193" s="77">
        <v>42571</v>
      </c>
      <c r="E193" s="37"/>
      <c r="F193" s="83" t="s">
        <v>80</v>
      </c>
      <c r="G193" s="83" t="s">
        <v>671</v>
      </c>
      <c r="H193" s="53"/>
      <c r="I193" s="53"/>
      <c r="J193" s="48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</row>
    <row r="194" spans="1:21" s="39" customFormat="1" ht="38.25">
      <c r="A194" s="37">
        <v>2200552</v>
      </c>
      <c r="B194" s="37" t="s">
        <v>510</v>
      </c>
      <c r="C194" s="37" t="s">
        <v>844</v>
      </c>
      <c r="D194" s="77">
        <v>42572</v>
      </c>
      <c r="E194" s="37"/>
      <c r="F194" s="83" t="s">
        <v>80</v>
      </c>
      <c r="G194" s="83" t="s">
        <v>671</v>
      </c>
      <c r="H194" s="53"/>
      <c r="I194" s="53"/>
      <c r="J194" s="48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</row>
    <row r="195" spans="1:21" s="39" customFormat="1" ht="38.25">
      <c r="A195" s="37">
        <v>2200553</v>
      </c>
      <c r="B195" s="37" t="s">
        <v>510</v>
      </c>
      <c r="C195" s="37" t="s">
        <v>512</v>
      </c>
      <c r="D195" s="77">
        <v>42573</v>
      </c>
      <c r="E195" s="37"/>
      <c r="F195" s="83" t="s">
        <v>80</v>
      </c>
      <c r="G195" s="83" t="s">
        <v>671</v>
      </c>
      <c r="H195" s="53"/>
      <c r="I195" s="53"/>
      <c r="J195" s="48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s="39" customFormat="1" ht="38.25">
      <c r="A196" s="37">
        <v>2200554</v>
      </c>
      <c r="B196" s="37" t="s">
        <v>511</v>
      </c>
      <c r="C196" s="37" t="s">
        <v>437</v>
      </c>
      <c r="D196" s="77">
        <v>42574</v>
      </c>
      <c r="E196" s="37"/>
      <c r="F196" s="83" t="s">
        <v>80</v>
      </c>
      <c r="G196" s="83" t="s">
        <v>671</v>
      </c>
      <c r="H196" s="53"/>
      <c r="I196" s="53"/>
      <c r="J196" s="48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</row>
    <row r="197" spans="1:21" s="39" customFormat="1" ht="38.25">
      <c r="A197" s="37">
        <v>2200555</v>
      </c>
      <c r="B197" s="37" t="s">
        <v>81</v>
      </c>
      <c r="C197" s="37" t="s">
        <v>1776</v>
      </c>
      <c r="D197" s="37">
        <v>2017</v>
      </c>
      <c r="E197" s="37" t="s">
        <v>852</v>
      </c>
      <c r="F197" s="83" t="s">
        <v>80</v>
      </c>
      <c r="G197" s="83" t="s">
        <v>853</v>
      </c>
      <c r="H197" s="53"/>
      <c r="I197" s="53"/>
      <c r="J197" s="48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</row>
    <row r="198" spans="1:21" s="39" customFormat="1" ht="38.25" customHeight="1">
      <c r="A198" s="37">
        <v>2200558</v>
      </c>
      <c r="B198" s="37" t="s">
        <v>1262</v>
      </c>
      <c r="C198" s="37" t="s">
        <v>1263</v>
      </c>
      <c r="D198" s="37">
        <v>2021</v>
      </c>
      <c r="E198" s="37"/>
      <c r="F198" s="83" t="s">
        <v>80</v>
      </c>
      <c r="G198" s="83" t="s">
        <v>241</v>
      </c>
      <c r="H198" s="53"/>
      <c r="I198" s="53"/>
      <c r="J198" s="48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</row>
    <row r="199" spans="1:21" s="39" customFormat="1" ht="25.5">
      <c r="A199" s="37">
        <v>2200559</v>
      </c>
      <c r="B199" s="37" t="s">
        <v>312</v>
      </c>
      <c r="C199" s="37" t="s">
        <v>684</v>
      </c>
      <c r="D199" s="37">
        <v>2009</v>
      </c>
      <c r="E199" s="37"/>
      <c r="F199" s="83" t="s">
        <v>80</v>
      </c>
      <c r="G199" s="83" t="s">
        <v>241</v>
      </c>
      <c r="H199" s="53"/>
      <c r="I199" s="53"/>
      <c r="J199" s="48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</row>
    <row r="200" spans="1:21" s="39" customFormat="1" ht="25.5">
      <c r="A200" s="37">
        <v>2200560</v>
      </c>
      <c r="B200" s="37" t="s">
        <v>313</v>
      </c>
      <c r="C200" s="37" t="s">
        <v>413</v>
      </c>
      <c r="D200" s="37">
        <v>2009</v>
      </c>
      <c r="E200" s="37"/>
      <c r="F200" s="83" t="s">
        <v>80</v>
      </c>
      <c r="G200" s="83" t="s">
        <v>241</v>
      </c>
      <c r="H200" s="53"/>
      <c r="I200" s="53"/>
      <c r="J200" s="48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</row>
    <row r="201" spans="1:21" s="39" customFormat="1" ht="25.5">
      <c r="A201" s="37">
        <v>2200561</v>
      </c>
      <c r="B201" s="37" t="s">
        <v>310</v>
      </c>
      <c r="C201" s="37" t="s">
        <v>832</v>
      </c>
      <c r="D201" s="37">
        <v>2008</v>
      </c>
      <c r="E201" s="37"/>
      <c r="F201" s="83" t="s">
        <v>80</v>
      </c>
      <c r="G201" s="83" t="s">
        <v>241</v>
      </c>
      <c r="H201" s="53"/>
      <c r="I201" s="53"/>
      <c r="J201" s="48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</row>
    <row r="202" spans="1:21" s="39" customFormat="1" ht="25.5">
      <c r="A202" s="37">
        <v>2200562</v>
      </c>
      <c r="B202" s="37" t="s">
        <v>306</v>
      </c>
      <c r="C202" s="37" t="s">
        <v>513</v>
      </c>
      <c r="D202" s="37">
        <v>2012</v>
      </c>
      <c r="E202" s="37"/>
      <c r="F202" s="83" t="s">
        <v>80</v>
      </c>
      <c r="G202" s="83" t="s">
        <v>241</v>
      </c>
      <c r="H202" s="53"/>
      <c r="I202" s="53"/>
      <c r="J202" s="48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</row>
    <row r="203" spans="1:21" s="39" customFormat="1" ht="25.5">
      <c r="A203" s="37">
        <v>2200563</v>
      </c>
      <c r="B203" s="37" t="s">
        <v>309</v>
      </c>
      <c r="C203" s="37" t="s">
        <v>414</v>
      </c>
      <c r="D203" s="37">
        <v>2008</v>
      </c>
      <c r="E203" s="37"/>
      <c r="F203" s="83" t="s">
        <v>80</v>
      </c>
      <c r="G203" s="83" t="s">
        <v>241</v>
      </c>
      <c r="H203" s="53"/>
      <c r="I203" s="53"/>
      <c r="J203" s="48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</row>
    <row r="204" spans="1:21" s="39" customFormat="1" ht="25.5">
      <c r="A204" s="37">
        <v>2200564</v>
      </c>
      <c r="B204" s="37" t="s">
        <v>314</v>
      </c>
      <c r="C204" s="37" t="s">
        <v>415</v>
      </c>
      <c r="D204" s="37">
        <v>2011</v>
      </c>
      <c r="E204" s="37"/>
      <c r="F204" s="83" t="s">
        <v>80</v>
      </c>
      <c r="G204" s="83" t="s">
        <v>241</v>
      </c>
      <c r="H204" s="53"/>
      <c r="I204" s="53"/>
      <c r="J204" s="48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</row>
    <row r="205" spans="1:21" s="39" customFormat="1" ht="25.5">
      <c r="A205" s="37">
        <v>2200565</v>
      </c>
      <c r="B205" s="37" t="s">
        <v>315</v>
      </c>
      <c r="C205" s="37" t="s">
        <v>416</v>
      </c>
      <c r="D205" s="37">
        <v>2008</v>
      </c>
      <c r="E205" s="37"/>
      <c r="F205" s="83" t="s">
        <v>80</v>
      </c>
      <c r="G205" s="83" t="s">
        <v>241</v>
      </c>
      <c r="H205" s="53"/>
      <c r="I205" s="53"/>
      <c r="J205" s="48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</row>
    <row r="206" spans="1:21" s="39" customFormat="1" ht="25.5">
      <c r="A206" s="37">
        <v>2200566</v>
      </c>
      <c r="B206" s="37" t="s">
        <v>316</v>
      </c>
      <c r="C206" s="37" t="s">
        <v>414</v>
      </c>
      <c r="D206" s="37">
        <v>2008</v>
      </c>
      <c r="E206" s="37"/>
      <c r="F206" s="83" t="s">
        <v>80</v>
      </c>
      <c r="G206" s="83" t="s">
        <v>241</v>
      </c>
      <c r="H206" s="53"/>
      <c r="I206" s="53"/>
      <c r="J206" s="48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</row>
    <row r="207" spans="1:21" s="39" customFormat="1" ht="25.5">
      <c r="A207" s="37">
        <v>2200567</v>
      </c>
      <c r="B207" s="37" t="s">
        <v>317</v>
      </c>
      <c r="C207" s="37" t="s">
        <v>417</v>
      </c>
      <c r="D207" s="37">
        <v>2008</v>
      </c>
      <c r="E207" s="37"/>
      <c r="F207" s="83" t="s">
        <v>80</v>
      </c>
      <c r="G207" s="83" t="s">
        <v>241</v>
      </c>
      <c r="H207" s="53"/>
      <c r="I207" s="53"/>
      <c r="J207" s="48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</row>
    <row r="208" spans="1:21" s="39" customFormat="1" ht="25.5">
      <c r="A208" s="37">
        <v>2200568</v>
      </c>
      <c r="B208" s="37" t="s">
        <v>318</v>
      </c>
      <c r="C208" s="37" t="s">
        <v>839</v>
      </c>
      <c r="D208" s="37">
        <v>2008</v>
      </c>
      <c r="E208" s="37"/>
      <c r="F208" s="83" t="s">
        <v>80</v>
      </c>
      <c r="G208" s="83" t="s">
        <v>241</v>
      </c>
      <c r="H208" s="53"/>
      <c r="I208" s="53"/>
      <c r="J208" s="48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</row>
    <row r="209" spans="1:21" s="39" customFormat="1" ht="25.5">
      <c r="A209" s="37">
        <v>2200569</v>
      </c>
      <c r="B209" s="37" t="s">
        <v>319</v>
      </c>
      <c r="C209" s="37" t="s">
        <v>514</v>
      </c>
      <c r="D209" s="37">
        <v>2008</v>
      </c>
      <c r="E209" s="37"/>
      <c r="F209" s="83" t="s">
        <v>80</v>
      </c>
      <c r="G209" s="83" t="s">
        <v>241</v>
      </c>
      <c r="H209" s="53"/>
      <c r="I209" s="53"/>
      <c r="J209" s="48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</row>
    <row r="210" spans="1:21" s="39" customFormat="1" ht="25.5">
      <c r="A210" s="37">
        <v>2200570</v>
      </c>
      <c r="B210" s="37" t="s">
        <v>320</v>
      </c>
      <c r="C210" s="37" t="s">
        <v>418</v>
      </c>
      <c r="D210" s="37">
        <v>2008</v>
      </c>
      <c r="E210" s="37"/>
      <c r="F210" s="83" t="s">
        <v>80</v>
      </c>
      <c r="G210" s="83" t="s">
        <v>241</v>
      </c>
      <c r="H210" s="53"/>
      <c r="I210" s="53"/>
      <c r="J210" s="48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</row>
    <row r="211" spans="1:21" s="39" customFormat="1" ht="25.5">
      <c r="A211" s="37">
        <v>2200571</v>
      </c>
      <c r="B211" s="37" t="s">
        <v>321</v>
      </c>
      <c r="C211" s="37" t="s">
        <v>515</v>
      </c>
      <c r="D211" s="37">
        <v>2008</v>
      </c>
      <c r="E211" s="37"/>
      <c r="F211" s="83" t="s">
        <v>80</v>
      </c>
      <c r="G211" s="83" t="s">
        <v>241</v>
      </c>
      <c r="H211" s="53"/>
      <c r="I211" s="53"/>
      <c r="J211" s="48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</row>
    <row r="212" spans="1:21" s="39" customFormat="1" ht="25.5">
      <c r="A212" s="37">
        <v>2200572</v>
      </c>
      <c r="B212" s="37" t="s">
        <v>309</v>
      </c>
      <c r="C212" s="37" t="s">
        <v>917</v>
      </c>
      <c r="D212" s="37">
        <v>2008</v>
      </c>
      <c r="E212" s="37"/>
      <c r="F212" s="83" t="s">
        <v>80</v>
      </c>
      <c r="G212" s="83" t="s">
        <v>241</v>
      </c>
      <c r="H212" s="53"/>
      <c r="I212" s="53"/>
      <c r="J212" s="48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</row>
    <row r="213" spans="1:21" s="39" customFormat="1" ht="25.5">
      <c r="A213" s="37">
        <v>2200573</v>
      </c>
      <c r="B213" s="37" t="s">
        <v>309</v>
      </c>
      <c r="C213" s="37" t="s">
        <v>917</v>
      </c>
      <c r="D213" s="37">
        <v>2008</v>
      </c>
      <c r="E213" s="37"/>
      <c r="F213" s="83" t="s">
        <v>80</v>
      </c>
      <c r="G213" s="83" t="s">
        <v>241</v>
      </c>
      <c r="H213" s="53"/>
      <c r="I213" s="53"/>
      <c r="J213" s="48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</row>
    <row r="214" spans="1:21" s="39" customFormat="1" ht="25.5">
      <c r="A214" s="37">
        <v>2200574</v>
      </c>
      <c r="B214" s="37" t="s">
        <v>516</v>
      </c>
      <c r="C214" s="37" t="s">
        <v>517</v>
      </c>
      <c r="D214" s="37">
        <v>2008</v>
      </c>
      <c r="E214" s="37"/>
      <c r="F214" s="83" t="s">
        <v>80</v>
      </c>
      <c r="G214" s="83" t="s">
        <v>241</v>
      </c>
      <c r="H214" s="53"/>
      <c r="I214" s="53"/>
      <c r="J214" s="48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</row>
    <row r="215" spans="1:21" s="39" customFormat="1" ht="25.5">
      <c r="A215" s="37">
        <v>2200575</v>
      </c>
      <c r="B215" s="37" t="s">
        <v>518</v>
      </c>
      <c r="C215" s="37" t="s">
        <v>918</v>
      </c>
      <c r="D215" s="37">
        <v>2008</v>
      </c>
      <c r="E215" s="37"/>
      <c r="F215" s="83" t="s">
        <v>80</v>
      </c>
      <c r="G215" s="83" t="s">
        <v>241</v>
      </c>
      <c r="H215" s="53"/>
      <c r="I215" s="53"/>
      <c r="J215" s="48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</row>
    <row r="216" spans="1:21" s="39" customFormat="1" ht="25.5">
      <c r="A216" s="37">
        <v>2200576</v>
      </c>
      <c r="B216" s="37" t="s">
        <v>1039</v>
      </c>
      <c r="C216" s="37" t="s">
        <v>519</v>
      </c>
      <c r="D216" s="37">
        <v>2008</v>
      </c>
      <c r="E216" s="37"/>
      <c r="F216" s="83" t="s">
        <v>80</v>
      </c>
      <c r="G216" s="83" t="s">
        <v>241</v>
      </c>
      <c r="H216" s="53"/>
      <c r="I216" s="53"/>
      <c r="J216" s="48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</row>
    <row r="217" spans="1:21" s="39" customFormat="1" ht="25.5">
      <c r="A217" s="37">
        <v>2200577</v>
      </c>
      <c r="B217" s="37" t="s">
        <v>520</v>
      </c>
      <c r="C217" s="37" t="s">
        <v>522</v>
      </c>
      <c r="D217" s="37">
        <v>2008</v>
      </c>
      <c r="E217" s="37"/>
      <c r="F217" s="83" t="s">
        <v>80</v>
      </c>
      <c r="G217" s="83" t="s">
        <v>241</v>
      </c>
      <c r="H217" s="53"/>
      <c r="I217" s="53"/>
      <c r="J217" s="48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</row>
    <row r="218" spans="1:21" s="39" customFormat="1" ht="25.5">
      <c r="A218" s="37">
        <v>2200578</v>
      </c>
      <c r="B218" s="37" t="s">
        <v>521</v>
      </c>
      <c r="C218" s="37" t="s">
        <v>523</v>
      </c>
      <c r="D218" s="37">
        <v>2008</v>
      </c>
      <c r="E218" s="37"/>
      <c r="F218" s="83" t="s">
        <v>80</v>
      </c>
      <c r="G218" s="83" t="s">
        <v>241</v>
      </c>
      <c r="H218" s="53"/>
      <c r="I218" s="53"/>
      <c r="J218" s="48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</row>
    <row r="219" spans="1:21" s="39" customFormat="1" ht="25.5">
      <c r="A219" s="37">
        <v>2200579</v>
      </c>
      <c r="B219" s="37" t="s">
        <v>524</v>
      </c>
      <c r="C219" s="37" t="s">
        <v>525</v>
      </c>
      <c r="D219" s="37">
        <v>2008</v>
      </c>
      <c r="E219" s="37"/>
      <c r="F219" s="83" t="s">
        <v>80</v>
      </c>
      <c r="G219" s="83" t="s">
        <v>241</v>
      </c>
      <c r="H219" s="53"/>
      <c r="I219" s="53"/>
      <c r="J219" s="48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1" s="39" customFormat="1" ht="25.5">
      <c r="A220" s="37">
        <v>2200580</v>
      </c>
      <c r="B220" s="37" t="s">
        <v>673</v>
      </c>
      <c r="C220" s="112" t="s">
        <v>2222</v>
      </c>
      <c r="D220" s="37"/>
      <c r="E220" s="37"/>
      <c r="F220" s="83" t="s">
        <v>80</v>
      </c>
      <c r="G220" s="83" t="s">
        <v>241</v>
      </c>
      <c r="H220" s="53"/>
      <c r="I220" s="53"/>
      <c r="J220" s="48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1" s="39" customFormat="1" ht="38.25">
      <c r="A221" s="37">
        <v>2200581</v>
      </c>
      <c r="B221" s="37" t="s">
        <v>1265</v>
      </c>
      <c r="C221" s="37" t="s">
        <v>1264</v>
      </c>
      <c r="D221" s="77">
        <v>43423</v>
      </c>
      <c r="E221" s="37"/>
      <c r="F221" s="83" t="s">
        <v>80</v>
      </c>
      <c r="G221" s="83" t="s">
        <v>851</v>
      </c>
      <c r="H221" s="53"/>
      <c r="I221" s="53"/>
      <c r="J221" s="48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1" s="39" customFormat="1" ht="38.25">
      <c r="A222" s="37">
        <v>2200583</v>
      </c>
      <c r="B222" s="37" t="s">
        <v>75</v>
      </c>
      <c r="C222" s="37" t="s">
        <v>1266</v>
      </c>
      <c r="D222" s="37">
        <v>2008</v>
      </c>
      <c r="E222" s="37"/>
      <c r="F222" s="83" t="s">
        <v>80</v>
      </c>
      <c r="G222" s="83" t="s">
        <v>676</v>
      </c>
      <c r="H222" s="53"/>
      <c r="I222" s="53"/>
      <c r="J222" s="48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</row>
    <row r="223" spans="1:21" s="39" customFormat="1" ht="38.25">
      <c r="A223" s="37">
        <v>2200584</v>
      </c>
      <c r="B223" s="37" t="s">
        <v>301</v>
      </c>
      <c r="C223" s="37" t="s">
        <v>670</v>
      </c>
      <c r="D223" s="37">
        <v>2014</v>
      </c>
      <c r="E223" s="37"/>
      <c r="F223" s="83" t="s">
        <v>80</v>
      </c>
      <c r="G223" s="83" t="s">
        <v>676</v>
      </c>
      <c r="H223" s="53"/>
      <c r="I223" s="53"/>
      <c r="J223" s="48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</row>
    <row r="224" spans="1:21" s="39" customFormat="1" ht="38.25">
      <c r="A224" s="37">
        <v>2200585</v>
      </c>
      <c r="B224" s="37" t="s">
        <v>301</v>
      </c>
      <c r="C224" s="37" t="s">
        <v>840</v>
      </c>
      <c r="D224" s="37">
        <v>2014</v>
      </c>
      <c r="E224" s="37"/>
      <c r="F224" s="83" t="s">
        <v>80</v>
      </c>
      <c r="G224" s="83" t="s">
        <v>676</v>
      </c>
      <c r="H224" s="53"/>
      <c r="I224" s="53"/>
      <c r="J224" s="48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</row>
    <row r="225" spans="1:21" s="39" customFormat="1" ht="38.25">
      <c r="A225" s="37">
        <v>2200586</v>
      </c>
      <c r="B225" s="37" t="s">
        <v>301</v>
      </c>
      <c r="C225" s="37" t="s">
        <v>840</v>
      </c>
      <c r="D225" s="37">
        <v>2014</v>
      </c>
      <c r="E225" s="37"/>
      <c r="F225" s="83" t="s">
        <v>80</v>
      </c>
      <c r="G225" s="83" t="s">
        <v>676</v>
      </c>
      <c r="H225" s="53"/>
      <c r="I225" s="53"/>
      <c r="J225" s="48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</row>
    <row r="226" spans="1:21" s="39" customFormat="1" ht="38.25">
      <c r="A226" s="37">
        <v>2200587</v>
      </c>
      <c r="B226" s="37" t="s">
        <v>331</v>
      </c>
      <c r="C226" s="37" t="s">
        <v>1777</v>
      </c>
      <c r="D226" s="37">
        <v>2014</v>
      </c>
      <c r="E226" s="37"/>
      <c r="F226" s="83" t="s">
        <v>80</v>
      </c>
      <c r="G226" s="83" t="s">
        <v>676</v>
      </c>
      <c r="H226" s="53"/>
      <c r="I226" s="53"/>
      <c r="J226" s="48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</row>
    <row r="227" spans="1:21" s="39" customFormat="1" ht="38.25">
      <c r="A227" s="37">
        <v>2200588</v>
      </c>
      <c r="B227" s="37" t="s">
        <v>305</v>
      </c>
      <c r="C227" s="37" t="s">
        <v>1267</v>
      </c>
      <c r="D227" s="37">
        <v>2014</v>
      </c>
      <c r="E227" s="37"/>
      <c r="F227" s="83" t="s">
        <v>80</v>
      </c>
      <c r="G227" s="83" t="s">
        <v>676</v>
      </c>
      <c r="H227" s="53"/>
      <c r="I227" s="53"/>
      <c r="J227" s="48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</row>
    <row r="228" spans="1:21" s="39" customFormat="1" ht="38.25">
      <c r="A228" s="37">
        <v>2200589</v>
      </c>
      <c r="B228" s="37" t="s">
        <v>332</v>
      </c>
      <c r="C228" s="37" t="s">
        <v>684</v>
      </c>
      <c r="D228" s="37">
        <v>2013</v>
      </c>
      <c r="E228" s="37"/>
      <c r="F228" s="83" t="s">
        <v>80</v>
      </c>
      <c r="G228" s="83" t="s">
        <v>676</v>
      </c>
      <c r="H228" s="53"/>
      <c r="I228" s="53"/>
      <c r="J228" s="48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</row>
    <row r="229" spans="1:21" s="39" customFormat="1" ht="38.25">
      <c r="A229" s="37">
        <v>2200590</v>
      </c>
      <c r="B229" s="37" t="s">
        <v>136</v>
      </c>
      <c r="C229" s="37" t="s">
        <v>1778</v>
      </c>
      <c r="D229" s="37">
        <v>2013</v>
      </c>
      <c r="E229" s="37"/>
      <c r="F229" s="83" t="s">
        <v>80</v>
      </c>
      <c r="G229" s="83" t="s">
        <v>678</v>
      </c>
      <c r="H229" s="53"/>
      <c r="I229" s="53"/>
      <c r="J229" s="48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</row>
    <row r="230" spans="1:21" s="39" customFormat="1" ht="38.25">
      <c r="A230" s="37">
        <v>2200591</v>
      </c>
      <c r="B230" s="37" t="s">
        <v>84</v>
      </c>
      <c r="C230" s="37" t="s">
        <v>436</v>
      </c>
      <c r="D230" s="37">
        <v>2009</v>
      </c>
      <c r="E230" s="37"/>
      <c r="F230" s="83" t="s">
        <v>80</v>
      </c>
      <c r="G230" s="83" t="s">
        <v>678</v>
      </c>
      <c r="H230" s="53"/>
      <c r="I230" s="53"/>
      <c r="J230" s="48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1" s="40" customFormat="1" ht="38.25">
      <c r="A231" s="35">
        <v>2200592</v>
      </c>
      <c r="B231" s="37" t="s">
        <v>102</v>
      </c>
      <c r="C231" s="37" t="s">
        <v>433</v>
      </c>
      <c r="D231" s="37">
        <v>2017</v>
      </c>
      <c r="E231" s="37"/>
      <c r="F231" s="182" t="s">
        <v>80</v>
      </c>
      <c r="G231" s="182" t="s">
        <v>678</v>
      </c>
      <c r="H231" s="53"/>
      <c r="I231" s="53"/>
      <c r="J231" s="48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</row>
    <row r="232" spans="1:21" s="39" customFormat="1" ht="38.25">
      <c r="A232" s="37">
        <v>2200593</v>
      </c>
      <c r="B232" s="37" t="s">
        <v>305</v>
      </c>
      <c r="C232" s="37" t="s">
        <v>886</v>
      </c>
      <c r="D232" s="37">
        <v>2014</v>
      </c>
      <c r="E232" s="37"/>
      <c r="F232" s="83" t="s">
        <v>80</v>
      </c>
      <c r="G232" s="83" t="s">
        <v>678</v>
      </c>
      <c r="H232" s="53"/>
      <c r="I232" s="53"/>
      <c r="J232" s="48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</row>
    <row r="233" spans="1:21" s="39" customFormat="1" ht="38.25">
      <c r="A233" s="37">
        <v>2200594</v>
      </c>
      <c r="B233" s="37" t="s">
        <v>306</v>
      </c>
      <c r="C233" s="37" t="s">
        <v>684</v>
      </c>
      <c r="D233" s="37">
        <v>2013</v>
      </c>
      <c r="E233" s="37"/>
      <c r="F233" s="83" t="s">
        <v>80</v>
      </c>
      <c r="G233" s="83" t="s">
        <v>678</v>
      </c>
      <c r="H233" s="53"/>
      <c r="I233" s="53"/>
      <c r="J233" s="48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</row>
    <row r="234" spans="1:21" s="39" customFormat="1" ht="38.25">
      <c r="A234" s="37">
        <v>2200595</v>
      </c>
      <c r="B234" s="37" t="s">
        <v>301</v>
      </c>
      <c r="C234" s="37" t="s">
        <v>841</v>
      </c>
      <c r="D234" s="37">
        <v>2014</v>
      </c>
      <c r="E234" s="37"/>
      <c r="F234" s="83" t="s">
        <v>80</v>
      </c>
      <c r="G234" s="83" t="s">
        <v>678</v>
      </c>
      <c r="H234" s="53"/>
      <c r="I234" s="53"/>
      <c r="J234" s="48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1" s="110" customFormat="1" ht="27" customHeight="1">
      <c r="A235" s="108">
        <v>2200596</v>
      </c>
      <c r="B235" s="108" t="s">
        <v>301</v>
      </c>
      <c r="C235" s="108" t="s">
        <v>670</v>
      </c>
      <c r="D235" s="108">
        <v>2014</v>
      </c>
      <c r="E235" s="108"/>
      <c r="F235" s="83" t="s">
        <v>80</v>
      </c>
      <c r="G235" s="253" t="s">
        <v>678</v>
      </c>
      <c r="H235" s="180"/>
      <c r="I235" s="180"/>
      <c r="J235" s="132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1:21" s="170" customFormat="1" ht="38.25">
      <c r="A236" s="179">
        <v>2200597</v>
      </c>
      <c r="B236" s="179" t="s">
        <v>104</v>
      </c>
      <c r="C236" s="179" t="s">
        <v>398</v>
      </c>
      <c r="D236" s="179">
        <v>2011</v>
      </c>
      <c r="E236" s="179"/>
      <c r="F236" s="182" t="s">
        <v>80</v>
      </c>
      <c r="G236" s="254" t="s">
        <v>679</v>
      </c>
      <c r="H236" s="180"/>
      <c r="I236" s="181"/>
      <c r="J236" s="168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</row>
    <row r="237" spans="1:21" s="39" customFormat="1" ht="38.25">
      <c r="A237" s="37">
        <v>2200599</v>
      </c>
      <c r="B237" s="37" t="s">
        <v>105</v>
      </c>
      <c r="C237" s="37" t="s">
        <v>434</v>
      </c>
      <c r="D237" s="37">
        <v>2012</v>
      </c>
      <c r="E237" s="37"/>
      <c r="F237" s="83" t="s">
        <v>80</v>
      </c>
      <c r="G237" s="83" t="s">
        <v>679</v>
      </c>
      <c r="H237" s="53"/>
      <c r="I237" s="53"/>
      <c r="J237" s="48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</row>
    <row r="238" spans="1:21" s="39" customFormat="1" ht="38.25">
      <c r="A238" s="37">
        <v>2200600</v>
      </c>
      <c r="B238" s="37" t="s">
        <v>435</v>
      </c>
      <c r="C238" s="37" t="s">
        <v>684</v>
      </c>
      <c r="D238" s="37">
        <v>2013</v>
      </c>
      <c r="E238" s="37"/>
      <c r="F238" s="83" t="s">
        <v>80</v>
      </c>
      <c r="G238" s="83" t="s">
        <v>679</v>
      </c>
      <c r="H238" s="53"/>
      <c r="I238" s="53"/>
      <c r="J238" s="48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</row>
    <row r="239" spans="1:21" s="39" customFormat="1" ht="38.25">
      <c r="A239" s="37">
        <v>2200601</v>
      </c>
      <c r="B239" s="37" t="s">
        <v>301</v>
      </c>
      <c r="C239" s="37" t="s">
        <v>840</v>
      </c>
      <c r="D239" s="37">
        <v>2014</v>
      </c>
      <c r="E239" s="37"/>
      <c r="F239" s="83" t="s">
        <v>80</v>
      </c>
      <c r="G239" s="83" t="s">
        <v>679</v>
      </c>
      <c r="H239" s="53"/>
      <c r="I239" s="53"/>
      <c r="J239" s="48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</row>
    <row r="240" spans="1:21" s="39" customFormat="1" ht="38.25">
      <c r="A240" s="91">
        <v>2200602</v>
      </c>
      <c r="B240" s="91" t="s">
        <v>301</v>
      </c>
      <c r="C240" s="91" t="s">
        <v>840</v>
      </c>
      <c r="D240" s="91">
        <v>2014</v>
      </c>
      <c r="E240" s="91"/>
      <c r="F240" s="92" t="s">
        <v>80</v>
      </c>
      <c r="G240" s="83" t="s">
        <v>679</v>
      </c>
      <c r="H240" s="53"/>
      <c r="I240" s="53"/>
      <c r="J240" s="48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</row>
    <row r="241" spans="1:21" s="51" customFormat="1" ht="38.25">
      <c r="A241" s="37">
        <v>2200603</v>
      </c>
      <c r="B241" s="37" t="s">
        <v>301</v>
      </c>
      <c r="C241" s="37" t="s">
        <v>670</v>
      </c>
      <c r="D241" s="37">
        <v>2014</v>
      </c>
      <c r="E241" s="37"/>
      <c r="F241" s="83" t="s">
        <v>80</v>
      </c>
      <c r="G241" s="83" t="s">
        <v>679</v>
      </c>
      <c r="H241" s="53"/>
      <c r="I241" s="53"/>
      <c r="J241" s="48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</row>
    <row r="242" spans="1:21" s="51" customFormat="1" ht="38.25">
      <c r="A242" s="37">
        <v>2200604</v>
      </c>
      <c r="B242" s="37" t="s">
        <v>305</v>
      </c>
      <c r="C242" s="37" t="s">
        <v>886</v>
      </c>
      <c r="D242" s="37">
        <v>2014</v>
      </c>
      <c r="E242" s="37"/>
      <c r="F242" s="83" t="s">
        <v>80</v>
      </c>
      <c r="G242" s="83" t="s">
        <v>679</v>
      </c>
      <c r="H242" s="53"/>
      <c r="I242" s="53"/>
      <c r="J242" s="48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</row>
    <row r="243" spans="1:21" s="39" customFormat="1" ht="38.25">
      <c r="A243" s="94">
        <v>2200605</v>
      </c>
      <c r="B243" s="94" t="s">
        <v>335</v>
      </c>
      <c r="C243" s="94" t="s">
        <v>533</v>
      </c>
      <c r="D243" s="94">
        <v>2011</v>
      </c>
      <c r="E243" s="94"/>
      <c r="F243" s="95" t="s">
        <v>80</v>
      </c>
      <c r="G243" s="83" t="s">
        <v>679</v>
      </c>
      <c r="H243" s="53"/>
      <c r="I243" s="53"/>
      <c r="J243" s="48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</row>
    <row r="244" spans="1:21" s="39" customFormat="1" ht="25.5">
      <c r="A244" s="37">
        <v>2200606</v>
      </c>
      <c r="B244" s="37" t="s">
        <v>861</v>
      </c>
      <c r="C244" s="37" t="s">
        <v>1779</v>
      </c>
      <c r="D244" s="37"/>
      <c r="E244" s="37"/>
      <c r="F244" s="83" t="s">
        <v>80</v>
      </c>
      <c r="G244" s="83" t="s">
        <v>241</v>
      </c>
      <c r="H244" s="53"/>
      <c r="I244" s="53"/>
      <c r="J244" s="48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</row>
    <row r="245" spans="1:21" s="39" customFormat="1" ht="25.5">
      <c r="A245" s="37">
        <v>2200607</v>
      </c>
      <c r="B245" s="37" t="s">
        <v>862</v>
      </c>
      <c r="C245" s="37" t="s">
        <v>1780</v>
      </c>
      <c r="D245" s="37"/>
      <c r="E245" s="37"/>
      <c r="F245" s="83" t="s">
        <v>80</v>
      </c>
      <c r="G245" s="83" t="s">
        <v>241</v>
      </c>
      <c r="H245" s="53"/>
      <c r="I245" s="53"/>
      <c r="J245" s="48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</row>
    <row r="246" spans="1:21" s="39" customFormat="1" ht="25.5">
      <c r="A246" s="37">
        <v>2200608</v>
      </c>
      <c r="B246" s="37" t="s">
        <v>782</v>
      </c>
      <c r="C246" s="37" t="s">
        <v>864</v>
      </c>
      <c r="D246" s="37"/>
      <c r="E246" s="37"/>
      <c r="F246" s="83" t="s">
        <v>80</v>
      </c>
      <c r="G246" s="83" t="s">
        <v>241</v>
      </c>
      <c r="H246" s="53"/>
      <c r="I246" s="53"/>
      <c r="J246" s="48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</row>
    <row r="247" spans="1:21" s="39" customFormat="1" ht="25.5">
      <c r="A247" s="37">
        <v>2200609</v>
      </c>
      <c r="B247" s="37" t="s">
        <v>865</v>
      </c>
      <c r="C247" s="37" t="s">
        <v>1781</v>
      </c>
      <c r="D247" s="37"/>
      <c r="E247" s="37"/>
      <c r="F247" s="83" t="s">
        <v>80</v>
      </c>
      <c r="G247" s="83" t="s">
        <v>241</v>
      </c>
      <c r="H247" s="53"/>
      <c r="I247" s="53"/>
      <c r="J247" s="48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</row>
    <row r="248" spans="1:21" s="39" customFormat="1" ht="25.5">
      <c r="A248" s="37">
        <v>2200610</v>
      </c>
      <c r="B248" s="37" t="s">
        <v>919</v>
      </c>
      <c r="C248" s="37" t="s">
        <v>1782</v>
      </c>
      <c r="D248" s="37"/>
      <c r="E248" s="37"/>
      <c r="F248" s="83" t="s">
        <v>80</v>
      </c>
      <c r="G248" s="83" t="s">
        <v>241</v>
      </c>
      <c r="H248" s="53"/>
      <c r="I248" s="53"/>
      <c r="J248" s="48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</row>
    <row r="249" spans="1:21" s="39" customFormat="1" ht="51">
      <c r="A249" s="37">
        <v>2200611</v>
      </c>
      <c r="B249" s="37" t="s">
        <v>920</v>
      </c>
      <c r="C249" s="37" t="s">
        <v>905</v>
      </c>
      <c r="D249" s="77">
        <v>43511</v>
      </c>
      <c r="E249" s="37"/>
      <c r="F249" s="83" t="s">
        <v>80</v>
      </c>
      <c r="G249" s="83" t="s">
        <v>1099</v>
      </c>
      <c r="H249" s="53"/>
      <c r="I249" s="53"/>
      <c r="J249" s="48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</row>
    <row r="250" spans="1:21" s="39" customFormat="1" ht="51">
      <c r="A250" s="37">
        <v>2200612</v>
      </c>
      <c r="B250" s="37" t="s">
        <v>921</v>
      </c>
      <c r="C250" s="37" t="s">
        <v>905</v>
      </c>
      <c r="D250" s="77">
        <v>43511</v>
      </c>
      <c r="E250" s="37"/>
      <c r="F250" s="83" t="s">
        <v>80</v>
      </c>
      <c r="G250" s="83" t="s">
        <v>1099</v>
      </c>
      <c r="H250" s="53"/>
      <c r="I250" s="53"/>
      <c r="J250" s="48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</row>
    <row r="251" spans="1:21" s="39" customFormat="1" ht="51">
      <c r="A251" s="37">
        <v>2200613</v>
      </c>
      <c r="B251" s="37" t="s">
        <v>920</v>
      </c>
      <c r="C251" s="37" t="s">
        <v>905</v>
      </c>
      <c r="D251" s="77">
        <v>43511</v>
      </c>
      <c r="E251" s="37"/>
      <c r="F251" s="83" t="s">
        <v>80</v>
      </c>
      <c r="G251" s="83" t="s">
        <v>1099</v>
      </c>
      <c r="H251" s="53"/>
      <c r="I251" s="53"/>
      <c r="J251" s="48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</row>
    <row r="252" spans="1:21" s="39" customFormat="1" ht="38.25">
      <c r="A252" s="37">
        <v>2200614</v>
      </c>
      <c r="B252" s="37" t="s">
        <v>922</v>
      </c>
      <c r="C252" s="37" t="s">
        <v>1783</v>
      </c>
      <c r="D252" s="77">
        <v>43511</v>
      </c>
      <c r="E252" s="37"/>
      <c r="F252" s="83" t="s">
        <v>80</v>
      </c>
      <c r="G252" s="83" t="s">
        <v>1099</v>
      </c>
      <c r="H252" s="53"/>
      <c r="I252" s="53"/>
      <c r="J252" s="48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</row>
    <row r="253" spans="1:21" s="39" customFormat="1" ht="51">
      <c r="A253" s="37">
        <v>2200615</v>
      </c>
      <c r="B253" s="37" t="s">
        <v>923</v>
      </c>
      <c r="C253" s="37" t="s">
        <v>777</v>
      </c>
      <c r="D253" s="77">
        <v>43511</v>
      </c>
      <c r="E253" s="37"/>
      <c r="F253" s="83" t="s">
        <v>80</v>
      </c>
      <c r="G253" s="83" t="s">
        <v>1099</v>
      </c>
      <c r="H253" s="53"/>
      <c r="I253" s="53"/>
      <c r="J253" s="48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</row>
    <row r="254" spans="1:21" s="39" customFormat="1" ht="51">
      <c r="A254" s="37">
        <v>2200616</v>
      </c>
      <c r="B254" s="37" t="s">
        <v>924</v>
      </c>
      <c r="C254" s="37" t="s">
        <v>777</v>
      </c>
      <c r="D254" s="77">
        <v>43511</v>
      </c>
      <c r="E254" s="37"/>
      <c r="F254" s="83" t="s">
        <v>80</v>
      </c>
      <c r="G254" s="83" t="s">
        <v>1099</v>
      </c>
      <c r="H254" s="53"/>
      <c r="I254" s="53"/>
      <c r="J254" s="48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</row>
    <row r="255" spans="1:21" s="39" customFormat="1" ht="51">
      <c r="A255" s="37">
        <v>2200617</v>
      </c>
      <c r="B255" s="37" t="s">
        <v>925</v>
      </c>
      <c r="C255" s="37" t="s">
        <v>777</v>
      </c>
      <c r="D255" s="77">
        <v>43511</v>
      </c>
      <c r="E255" s="37"/>
      <c r="F255" s="83" t="s">
        <v>80</v>
      </c>
      <c r="G255" s="83" t="s">
        <v>1099</v>
      </c>
      <c r="H255" s="53"/>
      <c r="I255" s="53"/>
      <c r="J255" s="48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</row>
    <row r="256" spans="1:10" ht="38.25">
      <c r="A256" s="5">
        <v>2200619</v>
      </c>
      <c r="B256" s="14" t="s">
        <v>926</v>
      </c>
      <c r="C256" s="14" t="s">
        <v>1268</v>
      </c>
      <c r="D256" s="14"/>
      <c r="E256" s="14"/>
      <c r="F256" s="197" t="s">
        <v>80</v>
      </c>
      <c r="G256" s="255" t="s">
        <v>241</v>
      </c>
      <c r="H256" s="262"/>
      <c r="I256" s="12"/>
      <c r="J256" s="6"/>
    </row>
    <row r="257" spans="1:21" s="39" customFormat="1" ht="38.25">
      <c r="A257" s="37">
        <v>2200620</v>
      </c>
      <c r="B257" s="37" t="s">
        <v>1024</v>
      </c>
      <c r="C257" s="37" t="s">
        <v>417</v>
      </c>
      <c r="D257" s="37">
        <v>2020</v>
      </c>
      <c r="E257" s="37"/>
      <c r="F257" s="83" t="s">
        <v>80</v>
      </c>
      <c r="G257" s="83" t="s">
        <v>1037</v>
      </c>
      <c r="H257" s="53"/>
      <c r="I257" s="53"/>
      <c r="J257" s="48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</row>
    <row r="258" spans="1:21" s="39" customFormat="1" ht="38.25">
      <c r="A258" s="37">
        <v>2200621</v>
      </c>
      <c r="B258" s="37" t="s">
        <v>1025</v>
      </c>
      <c r="C258" s="37" t="s">
        <v>1026</v>
      </c>
      <c r="D258" s="37">
        <v>2020</v>
      </c>
      <c r="E258" s="37"/>
      <c r="F258" s="83" t="s">
        <v>80</v>
      </c>
      <c r="G258" s="83" t="s">
        <v>1038</v>
      </c>
      <c r="H258" s="53"/>
      <c r="I258" s="53"/>
      <c r="J258" s="48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</row>
    <row r="259" spans="1:21" s="39" customFormat="1" ht="38.25">
      <c r="A259" s="37">
        <v>2200622</v>
      </c>
      <c r="B259" s="37" t="s">
        <v>1027</v>
      </c>
      <c r="C259" s="37" t="s">
        <v>1028</v>
      </c>
      <c r="D259" s="37">
        <v>2020</v>
      </c>
      <c r="E259" s="37"/>
      <c r="F259" s="83" t="s">
        <v>80</v>
      </c>
      <c r="G259" s="83" t="s">
        <v>1038</v>
      </c>
      <c r="H259" s="53"/>
      <c r="I259" s="53"/>
      <c r="J259" s="48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</row>
    <row r="260" spans="1:21" s="39" customFormat="1" ht="38.25">
      <c r="A260" s="37">
        <v>2200623</v>
      </c>
      <c r="B260" s="37" t="s">
        <v>1029</v>
      </c>
      <c r="C260" s="37" t="s">
        <v>1784</v>
      </c>
      <c r="D260" s="37">
        <v>2020</v>
      </c>
      <c r="E260" s="37"/>
      <c r="F260" s="83" t="s">
        <v>80</v>
      </c>
      <c r="G260" s="83" t="s">
        <v>1030</v>
      </c>
      <c r="H260" s="53"/>
      <c r="I260" s="53"/>
      <c r="J260" s="48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</row>
    <row r="261" spans="1:10" ht="38.25">
      <c r="A261" s="5">
        <v>2200624</v>
      </c>
      <c r="B261" s="14" t="s">
        <v>1031</v>
      </c>
      <c r="C261" s="14" t="s">
        <v>893</v>
      </c>
      <c r="D261" s="14">
        <v>2020</v>
      </c>
      <c r="E261" s="14"/>
      <c r="F261" s="197" t="s">
        <v>80</v>
      </c>
      <c r="G261" s="255" t="s">
        <v>1032</v>
      </c>
      <c r="H261" s="262"/>
      <c r="I261" s="12"/>
      <c r="J261" s="6"/>
    </row>
    <row r="262" spans="1:21" s="39" customFormat="1" ht="38.25">
      <c r="A262" s="37">
        <v>2200625</v>
      </c>
      <c r="B262" s="37" t="s">
        <v>1033</v>
      </c>
      <c r="C262" s="37" t="s">
        <v>575</v>
      </c>
      <c r="D262" s="37">
        <v>2020</v>
      </c>
      <c r="E262" s="37"/>
      <c r="F262" s="83" t="s">
        <v>80</v>
      </c>
      <c r="G262" s="83" t="s">
        <v>1034</v>
      </c>
      <c r="H262" s="53"/>
      <c r="I262" s="53"/>
      <c r="J262" s="48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</row>
    <row r="263" spans="1:21" s="39" customFormat="1" ht="38.25">
      <c r="A263" s="37">
        <v>2200626</v>
      </c>
      <c r="B263" s="37" t="s">
        <v>1033</v>
      </c>
      <c r="C263" s="37" t="s">
        <v>575</v>
      </c>
      <c r="D263" s="37">
        <v>2020</v>
      </c>
      <c r="E263" s="37"/>
      <c r="F263" s="83" t="s">
        <v>80</v>
      </c>
      <c r="G263" s="83" t="s">
        <v>1034</v>
      </c>
      <c r="H263" s="53"/>
      <c r="I263" s="53"/>
      <c r="J263" s="48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</row>
    <row r="264" spans="1:21" s="39" customFormat="1" ht="38.25">
      <c r="A264" s="37">
        <v>2200627</v>
      </c>
      <c r="B264" s="37" t="s">
        <v>1035</v>
      </c>
      <c r="C264" s="37" t="s">
        <v>1036</v>
      </c>
      <c r="D264" s="37">
        <v>2020</v>
      </c>
      <c r="E264" s="37"/>
      <c r="F264" s="83" t="s">
        <v>80</v>
      </c>
      <c r="G264" s="83" t="s">
        <v>1034</v>
      </c>
      <c r="H264" s="53"/>
      <c r="I264" s="53"/>
      <c r="J264" s="48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</row>
    <row r="265" spans="1:21" s="39" customFormat="1" ht="25.5">
      <c r="A265" s="37">
        <v>2200628</v>
      </c>
      <c r="B265" s="37" t="s">
        <v>1269</v>
      </c>
      <c r="C265" s="37" t="s">
        <v>1187</v>
      </c>
      <c r="D265" s="37">
        <v>2021</v>
      </c>
      <c r="E265" s="37"/>
      <c r="F265" s="83" t="s">
        <v>80</v>
      </c>
      <c r="G265" s="83" t="s">
        <v>1204</v>
      </c>
      <c r="H265" s="53"/>
      <c r="I265" s="53"/>
      <c r="J265" s="48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</row>
    <row r="266" spans="1:21" s="39" customFormat="1" ht="25.5">
      <c r="A266" s="37">
        <v>2200629</v>
      </c>
      <c r="B266" s="37" t="s">
        <v>1269</v>
      </c>
      <c r="C266" s="37" t="s">
        <v>1187</v>
      </c>
      <c r="D266" s="37">
        <v>2021</v>
      </c>
      <c r="E266" s="37"/>
      <c r="F266" s="83" t="s">
        <v>80</v>
      </c>
      <c r="G266" s="83" t="s">
        <v>1204</v>
      </c>
      <c r="H266" s="53"/>
      <c r="I266" s="53"/>
      <c r="J266" s="48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</row>
    <row r="267" spans="1:21" s="39" customFormat="1" ht="25.5">
      <c r="A267" s="37">
        <v>2200630</v>
      </c>
      <c r="B267" s="37" t="s">
        <v>1270</v>
      </c>
      <c r="C267" s="37" t="s">
        <v>1271</v>
      </c>
      <c r="D267" s="37">
        <v>2021</v>
      </c>
      <c r="E267" s="37"/>
      <c r="F267" s="83" t="s">
        <v>80</v>
      </c>
      <c r="G267" s="83" t="s">
        <v>1204</v>
      </c>
      <c r="H267" s="53"/>
      <c r="I267" s="53"/>
      <c r="J267" s="48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</row>
    <row r="268" spans="1:21" s="39" customFormat="1" ht="25.5">
      <c r="A268" s="37">
        <v>2200631</v>
      </c>
      <c r="B268" s="37" t="s">
        <v>1272</v>
      </c>
      <c r="C268" s="37" t="s">
        <v>1785</v>
      </c>
      <c r="D268" s="37">
        <v>2021</v>
      </c>
      <c r="E268" s="37"/>
      <c r="F268" s="83" t="s">
        <v>80</v>
      </c>
      <c r="G268" s="83" t="s">
        <v>1204</v>
      </c>
      <c r="H268" s="53"/>
      <c r="I268" s="53"/>
      <c r="J268" s="48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</row>
    <row r="269" spans="1:21" s="39" customFormat="1" ht="25.5">
      <c r="A269" s="37">
        <v>2200632</v>
      </c>
      <c r="B269" s="37" t="s">
        <v>1273</v>
      </c>
      <c r="C269" s="37" t="s">
        <v>1274</v>
      </c>
      <c r="D269" s="37">
        <v>2021</v>
      </c>
      <c r="E269" s="37"/>
      <c r="F269" s="83" t="s">
        <v>80</v>
      </c>
      <c r="G269" s="83" t="s">
        <v>1204</v>
      </c>
      <c r="H269" s="53"/>
      <c r="I269" s="53"/>
      <c r="J269" s="48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</row>
    <row r="270" spans="1:21" s="39" customFormat="1" ht="25.5">
      <c r="A270" s="37">
        <v>2200633</v>
      </c>
      <c r="B270" s="37" t="s">
        <v>1275</v>
      </c>
      <c r="C270" s="37" t="s">
        <v>1276</v>
      </c>
      <c r="D270" s="37">
        <v>2021</v>
      </c>
      <c r="E270" s="37"/>
      <c r="F270" s="83" t="s">
        <v>80</v>
      </c>
      <c r="G270" s="83" t="s">
        <v>1204</v>
      </c>
      <c r="H270" s="53"/>
      <c r="I270" s="53"/>
      <c r="J270" s="48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</row>
    <row r="271" spans="1:21" s="39" customFormat="1" ht="25.5">
      <c r="A271" s="37">
        <v>2200634</v>
      </c>
      <c r="B271" s="37" t="s">
        <v>1277</v>
      </c>
      <c r="C271" s="37" t="s">
        <v>1278</v>
      </c>
      <c r="D271" s="37">
        <v>2021</v>
      </c>
      <c r="E271" s="37"/>
      <c r="F271" s="83" t="s">
        <v>80</v>
      </c>
      <c r="G271" s="83" t="s">
        <v>1204</v>
      </c>
      <c r="H271" s="53"/>
      <c r="I271" s="53"/>
      <c r="J271" s="48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</row>
    <row r="272" spans="1:21" s="39" customFormat="1" ht="25.5">
      <c r="A272" s="37">
        <v>2200635</v>
      </c>
      <c r="B272" s="37" t="s">
        <v>1279</v>
      </c>
      <c r="C272" s="37" t="s">
        <v>1786</v>
      </c>
      <c r="D272" s="37">
        <v>2021</v>
      </c>
      <c r="E272" s="37"/>
      <c r="F272" s="83" t="s">
        <v>80</v>
      </c>
      <c r="G272" s="83" t="s">
        <v>1204</v>
      </c>
      <c r="H272" s="53"/>
      <c r="I272" s="53"/>
      <c r="J272" s="48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</row>
    <row r="273" spans="1:21" s="39" customFormat="1" ht="25.5">
      <c r="A273" s="37">
        <v>2200636</v>
      </c>
      <c r="B273" s="37" t="s">
        <v>1243</v>
      </c>
      <c r="C273" s="37" t="s">
        <v>1787</v>
      </c>
      <c r="D273" s="37">
        <v>2021</v>
      </c>
      <c r="E273" s="37"/>
      <c r="F273" s="83" t="s">
        <v>80</v>
      </c>
      <c r="G273" s="83" t="s">
        <v>1204</v>
      </c>
      <c r="H273" s="53"/>
      <c r="I273" s="53"/>
      <c r="J273" s="48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</row>
    <row r="274" spans="1:21" s="39" customFormat="1" ht="25.5">
      <c r="A274" s="37">
        <v>2200637</v>
      </c>
      <c r="B274" s="37" t="s">
        <v>1280</v>
      </c>
      <c r="C274" s="37" t="s">
        <v>1788</v>
      </c>
      <c r="D274" s="37">
        <v>2021</v>
      </c>
      <c r="E274" s="37"/>
      <c r="F274" s="83" t="s">
        <v>80</v>
      </c>
      <c r="G274" s="83" t="s">
        <v>1204</v>
      </c>
      <c r="H274" s="53"/>
      <c r="I274" s="53"/>
      <c r="J274" s="48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</row>
    <row r="275" spans="1:21" s="39" customFormat="1" ht="25.5">
      <c r="A275" s="37">
        <v>2200638</v>
      </c>
      <c r="B275" s="37" t="s">
        <v>1281</v>
      </c>
      <c r="C275" s="37" t="s">
        <v>1789</v>
      </c>
      <c r="D275" s="37">
        <v>2021</v>
      </c>
      <c r="E275" s="37"/>
      <c r="F275" s="83" t="s">
        <v>80</v>
      </c>
      <c r="G275" s="83" t="s">
        <v>1204</v>
      </c>
      <c r="H275" s="53"/>
      <c r="I275" s="53"/>
      <c r="J275" s="48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</row>
    <row r="276" spans="1:21" s="39" customFormat="1" ht="25.5">
      <c r="A276" s="37">
        <v>2200639</v>
      </c>
      <c r="B276" s="37" t="s">
        <v>1281</v>
      </c>
      <c r="C276" s="37" t="s">
        <v>1789</v>
      </c>
      <c r="D276" s="37">
        <v>2021</v>
      </c>
      <c r="E276" s="37"/>
      <c r="F276" s="83" t="s">
        <v>80</v>
      </c>
      <c r="G276" s="83" t="s">
        <v>1204</v>
      </c>
      <c r="H276" s="53"/>
      <c r="I276" s="53"/>
      <c r="J276" s="48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</row>
    <row r="277" spans="1:21" s="39" customFormat="1" ht="25.5">
      <c r="A277" s="37">
        <v>2200640</v>
      </c>
      <c r="B277" s="37" t="s">
        <v>1281</v>
      </c>
      <c r="C277" s="37" t="s">
        <v>1789</v>
      </c>
      <c r="D277" s="37">
        <v>2021</v>
      </c>
      <c r="E277" s="37"/>
      <c r="F277" s="83" t="s">
        <v>80</v>
      </c>
      <c r="G277" s="83" t="s">
        <v>1204</v>
      </c>
      <c r="H277" s="53"/>
      <c r="I277" s="53"/>
      <c r="J277" s="48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</row>
    <row r="278" spans="1:21" s="39" customFormat="1" ht="25.5">
      <c r="A278" s="37">
        <v>2200641</v>
      </c>
      <c r="B278" s="37" t="s">
        <v>1282</v>
      </c>
      <c r="C278" s="37" t="s">
        <v>1283</v>
      </c>
      <c r="D278" s="37">
        <v>2021</v>
      </c>
      <c r="E278" s="37"/>
      <c r="F278" s="83" t="s">
        <v>80</v>
      </c>
      <c r="G278" s="83" t="s">
        <v>1204</v>
      </c>
      <c r="H278" s="53"/>
      <c r="I278" s="53"/>
      <c r="J278" s="48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</row>
    <row r="279" spans="1:21" s="39" customFormat="1" ht="25.5">
      <c r="A279" s="37">
        <v>2200642</v>
      </c>
      <c r="B279" s="37" t="s">
        <v>1284</v>
      </c>
      <c r="C279" s="37" t="s">
        <v>1285</v>
      </c>
      <c r="D279" s="37">
        <v>2021</v>
      </c>
      <c r="E279" s="37"/>
      <c r="F279" s="83" t="s">
        <v>80</v>
      </c>
      <c r="G279" s="83" t="s">
        <v>1204</v>
      </c>
      <c r="H279" s="53"/>
      <c r="I279" s="53"/>
      <c r="J279" s="48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</row>
    <row r="280" spans="1:21" s="39" customFormat="1" ht="25.5">
      <c r="A280" s="37">
        <v>2200643</v>
      </c>
      <c r="B280" s="37" t="s">
        <v>1286</v>
      </c>
      <c r="C280" s="37" t="s">
        <v>1287</v>
      </c>
      <c r="D280" s="37">
        <v>2021</v>
      </c>
      <c r="E280" s="37"/>
      <c r="F280" s="83" t="s">
        <v>80</v>
      </c>
      <c r="G280" s="83" t="s">
        <v>1204</v>
      </c>
      <c r="H280" s="53"/>
      <c r="I280" s="53"/>
      <c r="J280" s="48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</row>
    <row r="281" spans="1:21" s="39" customFormat="1" ht="25.5">
      <c r="A281" s="37">
        <v>2200644</v>
      </c>
      <c r="B281" s="37" t="s">
        <v>1288</v>
      </c>
      <c r="C281" s="37" t="s">
        <v>158</v>
      </c>
      <c r="D281" s="37">
        <v>2021</v>
      </c>
      <c r="E281" s="37"/>
      <c r="F281" s="83" t="s">
        <v>80</v>
      </c>
      <c r="G281" s="83" t="s">
        <v>1204</v>
      </c>
      <c r="H281" s="53"/>
      <c r="I281" s="53"/>
      <c r="J281" s="48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</row>
    <row r="282" spans="1:21" s="39" customFormat="1" ht="25.5">
      <c r="A282" s="37">
        <v>2200645</v>
      </c>
      <c r="B282" s="37" t="s">
        <v>1286</v>
      </c>
      <c r="C282" s="37" t="s">
        <v>1287</v>
      </c>
      <c r="D282" s="37">
        <v>2021</v>
      </c>
      <c r="E282" s="37"/>
      <c r="F282" s="83" t="s">
        <v>80</v>
      </c>
      <c r="G282" s="83" t="s">
        <v>1204</v>
      </c>
      <c r="H282" s="53"/>
      <c r="I282" s="53"/>
      <c r="J282" s="48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</row>
    <row r="283" spans="1:21" s="39" customFormat="1" ht="38.25">
      <c r="A283" s="37">
        <v>2200646</v>
      </c>
      <c r="B283" s="37" t="s">
        <v>1516</v>
      </c>
      <c r="C283" s="37" t="s">
        <v>1790</v>
      </c>
      <c r="D283" s="37">
        <v>2022</v>
      </c>
      <c r="E283" s="37"/>
      <c r="F283" s="83" t="s">
        <v>80</v>
      </c>
      <c r="G283" s="83" t="s">
        <v>1517</v>
      </c>
      <c r="H283" s="53"/>
      <c r="I283" s="53"/>
      <c r="J283" s="48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</row>
    <row r="284" spans="1:21" s="39" customFormat="1" ht="25.5">
      <c r="A284" s="37">
        <v>2200647</v>
      </c>
      <c r="B284" s="37" t="s">
        <v>1490</v>
      </c>
      <c r="C284" s="37" t="s">
        <v>1518</v>
      </c>
      <c r="D284" s="77">
        <v>44902</v>
      </c>
      <c r="E284" s="37"/>
      <c r="F284" s="83" t="s">
        <v>80</v>
      </c>
      <c r="G284" s="83" t="s">
        <v>241</v>
      </c>
      <c r="H284" s="53"/>
      <c r="I284" s="53"/>
      <c r="J284" s="48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</row>
    <row r="285" spans="1:21" s="39" customFormat="1" ht="38.25">
      <c r="A285" s="37">
        <v>2200648</v>
      </c>
      <c r="B285" s="37" t="s">
        <v>1519</v>
      </c>
      <c r="C285" s="37" t="s">
        <v>1520</v>
      </c>
      <c r="D285" s="77">
        <v>44923</v>
      </c>
      <c r="E285" s="37"/>
      <c r="F285" s="83" t="s">
        <v>80</v>
      </c>
      <c r="G285" s="83" t="s">
        <v>1517</v>
      </c>
      <c r="H285" s="53"/>
      <c r="I285" s="53"/>
      <c r="J285" s="48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</row>
    <row r="286" spans="1:21" s="39" customFormat="1" ht="38.25">
      <c r="A286" s="37">
        <v>2200649</v>
      </c>
      <c r="B286" s="37" t="s">
        <v>1521</v>
      </c>
      <c r="C286" s="37" t="s">
        <v>1791</v>
      </c>
      <c r="D286" s="77">
        <v>44923</v>
      </c>
      <c r="E286" s="37"/>
      <c r="F286" s="83" t="s">
        <v>80</v>
      </c>
      <c r="G286" s="83" t="s">
        <v>1522</v>
      </c>
      <c r="H286" s="53"/>
      <c r="I286" s="53"/>
      <c r="J286" s="48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</row>
    <row r="287" spans="1:21" s="39" customFormat="1" ht="38.25">
      <c r="A287" s="37">
        <v>2200650</v>
      </c>
      <c r="B287" s="37" t="s">
        <v>1521</v>
      </c>
      <c r="C287" s="37" t="s">
        <v>1791</v>
      </c>
      <c r="D287" s="77">
        <v>44923</v>
      </c>
      <c r="E287" s="37"/>
      <c r="F287" s="83" t="s">
        <v>80</v>
      </c>
      <c r="G287" s="83" t="s">
        <v>1522</v>
      </c>
      <c r="H287" s="53"/>
      <c r="I287" s="53"/>
      <c r="J287" s="48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</row>
    <row r="288" spans="1:21" s="39" customFormat="1" ht="38.25">
      <c r="A288" s="37">
        <v>2200651</v>
      </c>
      <c r="B288" s="37" t="s">
        <v>1523</v>
      </c>
      <c r="C288" s="37" t="s">
        <v>1524</v>
      </c>
      <c r="D288" s="77">
        <v>44923</v>
      </c>
      <c r="E288" s="37"/>
      <c r="F288" s="83" t="s">
        <v>80</v>
      </c>
      <c r="G288" s="83" t="s">
        <v>1522</v>
      </c>
      <c r="H288" s="53"/>
      <c r="I288" s="53"/>
      <c r="J288" s="48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</row>
    <row r="289" spans="1:21" s="76" customFormat="1" ht="38.25">
      <c r="A289" s="81">
        <v>2200652</v>
      </c>
      <c r="B289" s="81" t="s">
        <v>1525</v>
      </c>
      <c r="C289" s="81" t="s">
        <v>1526</v>
      </c>
      <c r="D289" s="82">
        <v>44743</v>
      </c>
      <c r="E289" s="81"/>
      <c r="F289" s="96" t="s">
        <v>80</v>
      </c>
      <c r="G289" s="96" t="s">
        <v>1527</v>
      </c>
      <c r="H289" s="97"/>
      <c r="I289" s="97"/>
      <c r="J289" s="74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</row>
    <row r="290" spans="1:21" s="76" customFormat="1" ht="38.25">
      <c r="A290" s="81">
        <v>2200653</v>
      </c>
      <c r="B290" s="81" t="s">
        <v>1528</v>
      </c>
      <c r="C290" s="81" t="s">
        <v>1526</v>
      </c>
      <c r="D290" s="82">
        <v>44743</v>
      </c>
      <c r="E290" s="81"/>
      <c r="F290" s="96" t="s">
        <v>80</v>
      </c>
      <c r="G290" s="96" t="s">
        <v>1527</v>
      </c>
      <c r="H290" s="97"/>
      <c r="I290" s="97"/>
      <c r="J290" s="74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</row>
    <row r="291" spans="1:21" s="76" customFormat="1" ht="38.25">
      <c r="A291" s="81">
        <v>2200654</v>
      </c>
      <c r="B291" s="81" t="s">
        <v>1525</v>
      </c>
      <c r="C291" s="81" t="s">
        <v>1526</v>
      </c>
      <c r="D291" s="82">
        <v>44743</v>
      </c>
      <c r="E291" s="81"/>
      <c r="F291" s="96" t="s">
        <v>80</v>
      </c>
      <c r="G291" s="96" t="s">
        <v>1527</v>
      </c>
      <c r="H291" s="97"/>
      <c r="I291" s="97"/>
      <c r="J291" s="74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</row>
    <row r="292" spans="1:21" s="76" customFormat="1" ht="38.25">
      <c r="A292" s="81">
        <v>2200655</v>
      </c>
      <c r="B292" s="81" t="s">
        <v>1525</v>
      </c>
      <c r="C292" s="81" t="s">
        <v>1526</v>
      </c>
      <c r="D292" s="82">
        <v>44743</v>
      </c>
      <c r="E292" s="81"/>
      <c r="F292" s="96" t="s">
        <v>80</v>
      </c>
      <c r="G292" s="96" t="s">
        <v>1529</v>
      </c>
      <c r="H292" s="97"/>
      <c r="I292" s="97"/>
      <c r="J292" s="74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</row>
    <row r="293" spans="1:21" s="76" customFormat="1" ht="38.25">
      <c r="A293" s="81">
        <v>2200656</v>
      </c>
      <c r="B293" s="81" t="s">
        <v>1525</v>
      </c>
      <c r="C293" s="81" t="s">
        <v>1526</v>
      </c>
      <c r="D293" s="82">
        <v>44743</v>
      </c>
      <c r="E293" s="81"/>
      <c r="F293" s="96" t="s">
        <v>80</v>
      </c>
      <c r="G293" s="96" t="s">
        <v>1529</v>
      </c>
      <c r="H293" s="97"/>
      <c r="I293" s="97"/>
      <c r="J293" s="74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</row>
    <row r="294" spans="1:21" s="39" customFormat="1" ht="38.25">
      <c r="A294" s="37">
        <v>2200657</v>
      </c>
      <c r="B294" s="37" t="s">
        <v>1525</v>
      </c>
      <c r="C294" s="37" t="s">
        <v>1526</v>
      </c>
      <c r="D294" s="77">
        <v>44743</v>
      </c>
      <c r="E294" s="37"/>
      <c r="F294" s="83" t="s">
        <v>80</v>
      </c>
      <c r="G294" s="83" t="s">
        <v>1529</v>
      </c>
      <c r="H294" s="53"/>
      <c r="I294" s="53"/>
      <c r="J294" s="48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</row>
    <row r="295" spans="1:21" s="39" customFormat="1" ht="38.25">
      <c r="A295" s="37">
        <v>2200658</v>
      </c>
      <c r="B295" s="37" t="s">
        <v>1530</v>
      </c>
      <c r="C295" s="37" t="s">
        <v>1792</v>
      </c>
      <c r="D295" s="77">
        <v>44922</v>
      </c>
      <c r="E295" s="37"/>
      <c r="F295" s="83" t="s">
        <v>80</v>
      </c>
      <c r="G295" s="83" t="s">
        <v>1531</v>
      </c>
      <c r="H295" s="53"/>
      <c r="I295" s="53"/>
      <c r="J295" s="48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</row>
    <row r="296" spans="1:21" s="39" customFormat="1" ht="38.25">
      <c r="A296" s="37">
        <v>2200659</v>
      </c>
      <c r="B296" s="37" t="s">
        <v>1532</v>
      </c>
      <c r="C296" s="37" t="s">
        <v>1793</v>
      </c>
      <c r="D296" s="77">
        <v>44922</v>
      </c>
      <c r="E296" s="37"/>
      <c r="F296" s="83" t="s">
        <v>80</v>
      </c>
      <c r="G296" s="83" t="s">
        <v>1531</v>
      </c>
      <c r="H296" s="53"/>
      <c r="I296" s="53"/>
      <c r="J296" s="48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</row>
    <row r="297" spans="1:21" s="39" customFormat="1" ht="38.25">
      <c r="A297" s="37">
        <v>2200660</v>
      </c>
      <c r="B297" s="37" t="s">
        <v>1515</v>
      </c>
      <c r="C297" s="37" t="s">
        <v>1533</v>
      </c>
      <c r="D297" s="77">
        <v>44810</v>
      </c>
      <c r="E297" s="37"/>
      <c r="F297" s="83" t="s">
        <v>80</v>
      </c>
      <c r="G297" s="83" t="s">
        <v>1534</v>
      </c>
      <c r="H297" s="53"/>
      <c r="I297" s="53"/>
      <c r="J297" s="48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</row>
    <row r="298" spans="1:21" s="39" customFormat="1" ht="38.25">
      <c r="A298" s="37">
        <v>2200661</v>
      </c>
      <c r="B298" s="37" t="s">
        <v>1535</v>
      </c>
      <c r="C298" s="37" t="s">
        <v>1536</v>
      </c>
      <c r="D298" s="77">
        <v>44743</v>
      </c>
      <c r="E298" s="37"/>
      <c r="F298" s="83" t="s">
        <v>80</v>
      </c>
      <c r="G298" s="83" t="s">
        <v>1529</v>
      </c>
      <c r="H298" s="53"/>
      <c r="I298" s="53"/>
      <c r="J298" s="48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</row>
    <row r="299" spans="1:21" s="39" customFormat="1" ht="38.25">
      <c r="A299" s="37">
        <v>2200662</v>
      </c>
      <c r="B299" s="37" t="s">
        <v>1535</v>
      </c>
      <c r="C299" s="37" t="s">
        <v>1536</v>
      </c>
      <c r="D299" s="77">
        <v>44743</v>
      </c>
      <c r="E299" s="37"/>
      <c r="F299" s="83" t="s">
        <v>80</v>
      </c>
      <c r="G299" s="83" t="s">
        <v>1529</v>
      </c>
      <c r="H299" s="53"/>
      <c r="I299" s="53"/>
      <c r="J299" s="48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</row>
    <row r="300" spans="1:21" s="39" customFormat="1" ht="38.25">
      <c r="A300" s="37">
        <v>2200663</v>
      </c>
      <c r="B300" s="37" t="s">
        <v>1535</v>
      </c>
      <c r="C300" s="37" t="s">
        <v>1536</v>
      </c>
      <c r="D300" s="77">
        <v>44743</v>
      </c>
      <c r="E300" s="37"/>
      <c r="F300" s="83" t="s">
        <v>80</v>
      </c>
      <c r="G300" s="83" t="s">
        <v>1529</v>
      </c>
      <c r="H300" s="53"/>
      <c r="I300" s="53"/>
      <c r="J300" s="48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</row>
    <row r="301" spans="1:21" s="39" customFormat="1" ht="38.25">
      <c r="A301" s="37">
        <v>2200664</v>
      </c>
      <c r="B301" s="37" t="s">
        <v>1535</v>
      </c>
      <c r="C301" s="37" t="s">
        <v>1536</v>
      </c>
      <c r="D301" s="77">
        <v>44743</v>
      </c>
      <c r="E301" s="37"/>
      <c r="F301" s="83" t="s">
        <v>80</v>
      </c>
      <c r="G301" s="83" t="s">
        <v>1529</v>
      </c>
      <c r="H301" s="53"/>
      <c r="I301" s="53"/>
      <c r="J301" s="48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</row>
    <row r="302" spans="1:21" s="39" customFormat="1" ht="38.25">
      <c r="A302" s="37">
        <v>2200665</v>
      </c>
      <c r="B302" s="37" t="s">
        <v>1535</v>
      </c>
      <c r="C302" s="37" t="s">
        <v>1536</v>
      </c>
      <c r="D302" s="77">
        <v>44743</v>
      </c>
      <c r="E302" s="37"/>
      <c r="F302" s="83" t="s">
        <v>80</v>
      </c>
      <c r="G302" s="83" t="s">
        <v>1529</v>
      </c>
      <c r="H302" s="53"/>
      <c r="I302" s="53"/>
      <c r="J302" s="48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</row>
    <row r="303" spans="1:21" s="39" customFormat="1" ht="38.25">
      <c r="A303" s="37">
        <v>2200666</v>
      </c>
      <c r="B303" s="37" t="s">
        <v>1535</v>
      </c>
      <c r="C303" s="37" t="s">
        <v>1536</v>
      </c>
      <c r="D303" s="77">
        <v>44743</v>
      </c>
      <c r="E303" s="37"/>
      <c r="F303" s="83" t="s">
        <v>80</v>
      </c>
      <c r="G303" s="83" t="s">
        <v>1529</v>
      </c>
      <c r="H303" s="53"/>
      <c r="I303" s="53"/>
      <c r="J303" s="48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</row>
    <row r="304" spans="1:21" s="39" customFormat="1" ht="38.25">
      <c r="A304" s="37">
        <v>2200667</v>
      </c>
      <c r="B304" s="37" t="s">
        <v>1537</v>
      </c>
      <c r="C304" s="37" t="s">
        <v>1538</v>
      </c>
      <c r="D304" s="77">
        <v>44922</v>
      </c>
      <c r="E304" s="37"/>
      <c r="F304" s="83" t="s">
        <v>80</v>
      </c>
      <c r="G304" s="83" t="s">
        <v>1531</v>
      </c>
      <c r="H304" s="53"/>
      <c r="I304" s="53"/>
      <c r="J304" s="48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</row>
    <row r="305" spans="1:21" s="76" customFormat="1" ht="25.5">
      <c r="A305" s="81">
        <v>2200668</v>
      </c>
      <c r="B305" s="81" t="s">
        <v>308</v>
      </c>
      <c r="C305" s="81" t="s">
        <v>406</v>
      </c>
      <c r="D305" s="82">
        <v>39981</v>
      </c>
      <c r="E305" s="81"/>
      <c r="F305" s="96" t="s">
        <v>79</v>
      </c>
      <c r="G305" s="96" t="s">
        <v>241</v>
      </c>
      <c r="H305" s="97"/>
      <c r="I305" s="97"/>
      <c r="J305" s="74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</row>
    <row r="306" spans="1:21" s="76" customFormat="1" ht="25.5">
      <c r="A306" s="81">
        <v>2200669</v>
      </c>
      <c r="B306" s="81" t="s">
        <v>407</v>
      </c>
      <c r="C306" s="81" t="s">
        <v>408</v>
      </c>
      <c r="D306" s="82">
        <v>39685</v>
      </c>
      <c r="E306" s="81"/>
      <c r="F306" s="96" t="s">
        <v>79</v>
      </c>
      <c r="G306" s="96" t="s">
        <v>241</v>
      </c>
      <c r="H306" s="97"/>
      <c r="I306" s="97"/>
      <c r="J306" s="74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</row>
    <row r="307" spans="1:21" s="76" customFormat="1" ht="25.5">
      <c r="A307" s="81">
        <v>2200670</v>
      </c>
      <c r="B307" s="81" t="s">
        <v>310</v>
      </c>
      <c r="C307" s="81" t="s">
        <v>832</v>
      </c>
      <c r="D307" s="82">
        <v>39804</v>
      </c>
      <c r="E307" s="81"/>
      <c r="F307" s="96" t="s">
        <v>79</v>
      </c>
      <c r="G307" s="96" t="s">
        <v>241</v>
      </c>
      <c r="H307" s="97"/>
      <c r="I307" s="97"/>
      <c r="J307" s="74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</row>
    <row r="308" spans="1:21" s="76" customFormat="1" ht="25.5">
      <c r="A308" s="81">
        <v>2200671</v>
      </c>
      <c r="B308" s="81" t="s">
        <v>1224</v>
      </c>
      <c r="C308" s="81" t="s">
        <v>833</v>
      </c>
      <c r="D308" s="82">
        <v>39708</v>
      </c>
      <c r="E308" s="81"/>
      <c r="F308" s="96" t="s">
        <v>79</v>
      </c>
      <c r="G308" s="96" t="s">
        <v>241</v>
      </c>
      <c r="H308" s="97"/>
      <c r="I308" s="97"/>
      <c r="J308" s="74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</row>
    <row r="309" spans="1:21" s="76" customFormat="1" ht="25.5">
      <c r="A309" s="81">
        <v>2200672</v>
      </c>
      <c r="B309" s="81" t="s">
        <v>302</v>
      </c>
      <c r="C309" s="81" t="s">
        <v>409</v>
      </c>
      <c r="D309" s="82">
        <v>40798</v>
      </c>
      <c r="E309" s="81"/>
      <c r="F309" s="96" t="s">
        <v>79</v>
      </c>
      <c r="G309" s="96" t="s">
        <v>241</v>
      </c>
      <c r="H309" s="97"/>
      <c r="I309" s="97"/>
      <c r="J309" s="74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</row>
    <row r="310" spans="1:21" s="76" customFormat="1" ht="25.5">
      <c r="A310" s="81">
        <v>2200673</v>
      </c>
      <c r="B310" s="81" t="s">
        <v>1225</v>
      </c>
      <c r="C310" s="81" t="s">
        <v>410</v>
      </c>
      <c r="D310" s="82">
        <v>39141</v>
      </c>
      <c r="E310" s="81"/>
      <c r="F310" s="96" t="s">
        <v>79</v>
      </c>
      <c r="G310" s="96" t="s">
        <v>241</v>
      </c>
      <c r="H310" s="97"/>
      <c r="I310" s="97"/>
      <c r="J310" s="74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</row>
    <row r="311" spans="1:21" s="76" customFormat="1" ht="25.5">
      <c r="A311" s="81">
        <v>2200674</v>
      </c>
      <c r="B311" s="81" t="s">
        <v>311</v>
      </c>
      <c r="C311" s="81" t="s">
        <v>1226</v>
      </c>
      <c r="D311" s="82">
        <v>41148</v>
      </c>
      <c r="E311" s="81"/>
      <c r="F311" s="96" t="s">
        <v>79</v>
      </c>
      <c r="G311" s="96" t="s">
        <v>241</v>
      </c>
      <c r="H311" s="97"/>
      <c r="I311" s="97"/>
      <c r="J311" s="74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</row>
    <row r="312" spans="1:21" s="39" customFormat="1" ht="25.5">
      <c r="A312" s="37">
        <v>2200675</v>
      </c>
      <c r="B312" s="37" t="s">
        <v>411</v>
      </c>
      <c r="C312" s="37" t="s">
        <v>1227</v>
      </c>
      <c r="D312" s="77">
        <v>40847</v>
      </c>
      <c r="E312" s="37"/>
      <c r="F312" s="83" t="s">
        <v>79</v>
      </c>
      <c r="G312" s="83" t="s">
        <v>241</v>
      </c>
      <c r="H312" s="53"/>
      <c r="I312" s="53"/>
      <c r="J312" s="48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</row>
    <row r="313" spans="1:21" s="39" customFormat="1" ht="25.5">
      <c r="A313" s="37">
        <v>2200676</v>
      </c>
      <c r="B313" s="37" t="s">
        <v>1228</v>
      </c>
      <c r="C313" s="37" t="s">
        <v>884</v>
      </c>
      <c r="D313" s="77">
        <v>41730</v>
      </c>
      <c r="E313" s="37"/>
      <c r="F313" s="83" t="s">
        <v>79</v>
      </c>
      <c r="G313" s="83" t="s">
        <v>241</v>
      </c>
      <c r="H313" s="53"/>
      <c r="I313" s="53"/>
      <c r="J313" s="48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</row>
    <row r="314" spans="1:21" s="39" customFormat="1" ht="25.5">
      <c r="A314" s="37">
        <v>2200677</v>
      </c>
      <c r="B314" s="37" t="s">
        <v>1229</v>
      </c>
      <c r="C314" s="37" t="s">
        <v>840</v>
      </c>
      <c r="D314" s="77">
        <v>41772</v>
      </c>
      <c r="E314" s="37"/>
      <c r="F314" s="83" t="s">
        <v>79</v>
      </c>
      <c r="G314" s="83" t="s">
        <v>241</v>
      </c>
      <c r="H314" s="53"/>
      <c r="I314" s="53"/>
      <c r="J314" s="48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</row>
    <row r="315" spans="1:21" s="39" customFormat="1" ht="25.5">
      <c r="A315" s="37">
        <v>2200678</v>
      </c>
      <c r="B315" s="37" t="s">
        <v>1230</v>
      </c>
      <c r="C315" s="37" t="s">
        <v>885</v>
      </c>
      <c r="D315" s="77">
        <v>41719</v>
      </c>
      <c r="E315" s="37"/>
      <c r="F315" s="83" t="s">
        <v>79</v>
      </c>
      <c r="G315" s="83" t="s">
        <v>241</v>
      </c>
      <c r="H315" s="53"/>
      <c r="I315" s="53"/>
      <c r="J315" s="48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</row>
    <row r="316" spans="1:21" s="39" customFormat="1" ht="25.5">
      <c r="A316" s="37">
        <v>2200679</v>
      </c>
      <c r="B316" s="37" t="s">
        <v>1231</v>
      </c>
      <c r="C316" s="37" t="s">
        <v>412</v>
      </c>
      <c r="D316" s="77">
        <v>39731</v>
      </c>
      <c r="E316" s="37"/>
      <c r="F316" s="83" t="s">
        <v>79</v>
      </c>
      <c r="G316" s="83" t="s">
        <v>241</v>
      </c>
      <c r="H316" s="53"/>
      <c r="I316" s="53"/>
      <c r="J316" s="48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</row>
    <row r="317" spans="1:21" s="39" customFormat="1" ht="25.5">
      <c r="A317" s="37">
        <v>2200680</v>
      </c>
      <c r="B317" s="99" t="s">
        <v>1232</v>
      </c>
      <c r="C317" s="37" t="s">
        <v>672</v>
      </c>
      <c r="D317" s="77">
        <v>41450</v>
      </c>
      <c r="E317" s="37"/>
      <c r="F317" s="83" t="s">
        <v>79</v>
      </c>
      <c r="G317" s="83" t="s">
        <v>241</v>
      </c>
      <c r="H317" s="53"/>
      <c r="I317" s="53"/>
      <c r="J317" s="48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</row>
    <row r="318" spans="1:21" s="39" customFormat="1" ht="25.5">
      <c r="A318" s="37">
        <v>2200681</v>
      </c>
      <c r="B318" s="99" t="s">
        <v>687</v>
      </c>
      <c r="C318" s="37" t="s">
        <v>1065</v>
      </c>
      <c r="D318" s="77">
        <v>42366</v>
      </c>
      <c r="E318" s="37"/>
      <c r="F318" s="83" t="s">
        <v>79</v>
      </c>
      <c r="G318" s="83" t="s">
        <v>241</v>
      </c>
      <c r="H318" s="53"/>
      <c r="I318" s="53"/>
      <c r="J318" s="48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</row>
    <row r="319" spans="1:21" s="39" customFormat="1" ht="38.25">
      <c r="A319" s="37">
        <v>2200682</v>
      </c>
      <c r="B319" s="99" t="s">
        <v>688</v>
      </c>
      <c r="C319" s="37" t="s">
        <v>1066</v>
      </c>
      <c r="D319" s="77">
        <v>42366</v>
      </c>
      <c r="E319" s="37"/>
      <c r="F319" s="83" t="s">
        <v>79</v>
      </c>
      <c r="G319" s="83" t="s">
        <v>241</v>
      </c>
      <c r="H319" s="53"/>
      <c r="I319" s="53"/>
      <c r="J319" s="48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</row>
    <row r="320" spans="1:21" s="39" customFormat="1" ht="51">
      <c r="A320" s="37">
        <v>2200683</v>
      </c>
      <c r="B320" s="99" t="s">
        <v>887</v>
      </c>
      <c r="C320" s="37" t="s">
        <v>888</v>
      </c>
      <c r="D320" s="77">
        <v>43549</v>
      </c>
      <c r="E320" s="37"/>
      <c r="F320" s="83" t="s">
        <v>79</v>
      </c>
      <c r="G320" s="83" t="s">
        <v>1099</v>
      </c>
      <c r="H320" s="53"/>
      <c r="I320" s="53"/>
      <c r="J320" s="48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</row>
    <row r="321" spans="1:21" s="39" customFormat="1" ht="38.25">
      <c r="A321" s="37">
        <v>2200684</v>
      </c>
      <c r="B321" s="99" t="s">
        <v>889</v>
      </c>
      <c r="C321" s="37" t="s">
        <v>1577</v>
      </c>
      <c r="D321" s="77">
        <v>43549</v>
      </c>
      <c r="E321" s="37"/>
      <c r="F321" s="83" t="s">
        <v>79</v>
      </c>
      <c r="G321" s="83" t="s">
        <v>1099</v>
      </c>
      <c r="H321" s="53"/>
      <c r="I321" s="53"/>
      <c r="J321" s="48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</row>
    <row r="322" spans="1:21" s="39" customFormat="1" ht="25.5">
      <c r="A322" s="37">
        <v>2200685</v>
      </c>
      <c r="B322" s="99" t="s">
        <v>890</v>
      </c>
      <c r="C322" s="37" t="s">
        <v>1578</v>
      </c>
      <c r="D322" s="77">
        <v>43550</v>
      </c>
      <c r="E322" s="37"/>
      <c r="F322" s="83" t="s">
        <v>79</v>
      </c>
      <c r="G322" s="83" t="s">
        <v>241</v>
      </c>
      <c r="H322" s="53"/>
      <c r="I322" s="53"/>
      <c r="J322" s="48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</row>
    <row r="323" spans="1:21" s="39" customFormat="1" ht="25.5">
      <c r="A323" s="37">
        <v>2200686</v>
      </c>
      <c r="B323" s="99" t="s">
        <v>891</v>
      </c>
      <c r="C323" s="37" t="s">
        <v>892</v>
      </c>
      <c r="D323" s="77">
        <v>43550</v>
      </c>
      <c r="E323" s="37"/>
      <c r="F323" s="83" t="s">
        <v>79</v>
      </c>
      <c r="G323" s="83" t="s">
        <v>241</v>
      </c>
      <c r="H323" s="53"/>
      <c r="I323" s="53"/>
      <c r="J323" s="48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</row>
    <row r="324" spans="1:21" s="39" customFormat="1" ht="38.25">
      <c r="A324" s="37">
        <v>2200687</v>
      </c>
      <c r="B324" s="37" t="s">
        <v>422</v>
      </c>
      <c r="C324" s="37" t="s">
        <v>1579</v>
      </c>
      <c r="D324" s="77">
        <v>43070</v>
      </c>
      <c r="E324" s="37"/>
      <c r="F324" s="83" t="s">
        <v>79</v>
      </c>
      <c r="G324" s="83" t="s">
        <v>675</v>
      </c>
      <c r="H324" s="53"/>
      <c r="I324" s="53"/>
      <c r="J324" s="48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</row>
    <row r="325" spans="1:21" s="105" customFormat="1" ht="25.5">
      <c r="A325" s="100">
        <v>2200688</v>
      </c>
      <c r="B325" s="100" t="s">
        <v>834</v>
      </c>
      <c r="C325" s="100" t="s">
        <v>855</v>
      </c>
      <c r="D325" s="101">
        <v>41914</v>
      </c>
      <c r="E325" s="100"/>
      <c r="F325" s="83" t="s">
        <v>79</v>
      </c>
      <c r="G325" s="256" t="s">
        <v>241</v>
      </c>
      <c r="H325" s="263"/>
      <c r="I325" s="102"/>
      <c r="J325" s="103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spans="1:21" s="105" customFormat="1" ht="38.25">
      <c r="A326" s="100">
        <v>2200689</v>
      </c>
      <c r="B326" s="100" t="s">
        <v>1233</v>
      </c>
      <c r="C326" s="100" t="s">
        <v>1580</v>
      </c>
      <c r="D326" s="101">
        <v>43070</v>
      </c>
      <c r="E326" s="100"/>
      <c r="F326" s="83" t="s">
        <v>79</v>
      </c>
      <c r="G326" s="256" t="s">
        <v>675</v>
      </c>
      <c r="H326" s="263"/>
      <c r="I326" s="102"/>
      <c r="J326" s="103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spans="1:21" s="105" customFormat="1" ht="38.25">
      <c r="A327" s="100">
        <v>2200690</v>
      </c>
      <c r="B327" s="100" t="s">
        <v>1234</v>
      </c>
      <c r="C327" s="37" t="s">
        <v>1794</v>
      </c>
      <c r="D327" s="101">
        <v>43070</v>
      </c>
      <c r="E327" s="100"/>
      <c r="F327" s="83" t="s">
        <v>79</v>
      </c>
      <c r="G327" s="256" t="s">
        <v>677</v>
      </c>
      <c r="H327" s="263"/>
      <c r="I327" s="102"/>
      <c r="J327" s="103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spans="1:21" s="39" customFormat="1" ht="38.25">
      <c r="A328" s="37">
        <v>2200691</v>
      </c>
      <c r="B328" s="37" t="s">
        <v>1237</v>
      </c>
      <c r="C328" s="37" t="s">
        <v>670</v>
      </c>
      <c r="D328" s="77">
        <v>43070</v>
      </c>
      <c r="E328" s="37"/>
      <c r="F328" s="83" t="s">
        <v>79</v>
      </c>
      <c r="G328" s="83" t="s">
        <v>677</v>
      </c>
      <c r="H328" s="53"/>
      <c r="I328" s="53"/>
      <c r="J328" s="48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</row>
    <row r="329" spans="1:21" s="39" customFormat="1" ht="38.25">
      <c r="A329" s="37">
        <v>2200692</v>
      </c>
      <c r="B329" s="37" t="s">
        <v>1238</v>
      </c>
      <c r="C329" s="37" t="s">
        <v>886</v>
      </c>
      <c r="D329" s="77">
        <v>43070</v>
      </c>
      <c r="E329" s="37"/>
      <c r="F329" s="83" t="s">
        <v>79</v>
      </c>
      <c r="G329" s="83" t="s">
        <v>677</v>
      </c>
      <c r="H329" s="53"/>
      <c r="I329" s="53"/>
      <c r="J329" s="48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</row>
    <row r="330" spans="1:21" s="39" customFormat="1" ht="38.25">
      <c r="A330" s="37">
        <v>2200693</v>
      </c>
      <c r="B330" s="37" t="s">
        <v>1239</v>
      </c>
      <c r="C330" s="37" t="s">
        <v>1581</v>
      </c>
      <c r="D330" s="77">
        <v>44112</v>
      </c>
      <c r="E330" s="37"/>
      <c r="F330" s="83" t="s">
        <v>79</v>
      </c>
      <c r="G330" s="83" t="s">
        <v>1067</v>
      </c>
      <c r="H330" s="53"/>
      <c r="I330" s="53"/>
      <c r="J330" s="48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</row>
    <row r="331" spans="1:21" s="39" customFormat="1" ht="38.25">
      <c r="A331" s="37">
        <v>2200694</v>
      </c>
      <c r="B331" s="37" t="s">
        <v>1240</v>
      </c>
      <c r="C331" s="37" t="s">
        <v>1581</v>
      </c>
      <c r="D331" s="77">
        <v>44112</v>
      </c>
      <c r="E331" s="37"/>
      <c r="F331" s="83" t="s">
        <v>79</v>
      </c>
      <c r="G331" s="83" t="s">
        <v>1067</v>
      </c>
      <c r="H331" s="53"/>
      <c r="I331" s="53"/>
      <c r="J331" s="48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</row>
    <row r="332" spans="1:21" s="39" customFormat="1" ht="38.25">
      <c r="A332" s="37">
        <v>2200695</v>
      </c>
      <c r="B332" s="37" t="s">
        <v>1241</v>
      </c>
      <c r="C332" s="37" t="s">
        <v>1581</v>
      </c>
      <c r="D332" s="77">
        <v>44112</v>
      </c>
      <c r="E332" s="37"/>
      <c r="F332" s="83" t="s">
        <v>79</v>
      </c>
      <c r="G332" s="83" t="s">
        <v>1067</v>
      </c>
      <c r="H332" s="53"/>
      <c r="I332" s="53"/>
      <c r="J332" s="48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</row>
    <row r="333" spans="1:21" s="39" customFormat="1" ht="25.5">
      <c r="A333" s="37">
        <v>2200696</v>
      </c>
      <c r="B333" s="37" t="s">
        <v>1242</v>
      </c>
      <c r="C333" s="37" t="s">
        <v>1582</v>
      </c>
      <c r="D333" s="77">
        <v>44434</v>
      </c>
      <c r="E333" s="37"/>
      <c r="F333" s="83" t="s">
        <v>79</v>
      </c>
      <c r="G333" s="83" t="s">
        <v>1208</v>
      </c>
      <c r="H333" s="53"/>
      <c r="I333" s="53"/>
      <c r="J333" s="48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</row>
    <row r="334" spans="1:21" s="39" customFormat="1" ht="25.5">
      <c r="A334" s="37">
        <v>2200697</v>
      </c>
      <c r="B334" s="37" t="s">
        <v>1243</v>
      </c>
      <c r="C334" s="37" t="s">
        <v>1583</v>
      </c>
      <c r="D334" s="77">
        <v>44470</v>
      </c>
      <c r="E334" s="37"/>
      <c r="F334" s="83" t="s">
        <v>79</v>
      </c>
      <c r="G334" s="83" t="s">
        <v>1208</v>
      </c>
      <c r="H334" s="53"/>
      <c r="I334" s="53"/>
      <c r="J334" s="48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</row>
    <row r="335" spans="1:21" s="39" customFormat="1" ht="25.5">
      <c r="A335" s="37">
        <v>2200698</v>
      </c>
      <c r="B335" s="37" t="s">
        <v>1244</v>
      </c>
      <c r="C335" s="37" t="s">
        <v>1584</v>
      </c>
      <c r="D335" s="77">
        <v>44470</v>
      </c>
      <c r="E335" s="37"/>
      <c r="F335" s="83" t="s">
        <v>79</v>
      </c>
      <c r="G335" s="83" t="s">
        <v>1208</v>
      </c>
      <c r="H335" s="53"/>
      <c r="I335" s="53"/>
      <c r="J335" s="48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</row>
    <row r="336" spans="1:21" s="39" customFormat="1" ht="25.5">
      <c r="A336" s="37">
        <v>2200699</v>
      </c>
      <c r="B336" s="37" t="s">
        <v>1245</v>
      </c>
      <c r="C336" s="37" t="s">
        <v>1246</v>
      </c>
      <c r="D336" s="77">
        <v>44391</v>
      </c>
      <c r="E336" s="37"/>
      <c r="F336" s="83" t="s">
        <v>79</v>
      </c>
      <c r="G336" s="83" t="s">
        <v>1208</v>
      </c>
      <c r="H336" s="53"/>
      <c r="I336" s="53"/>
      <c r="J336" s="48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</row>
    <row r="337" spans="1:21" s="39" customFormat="1" ht="25.5">
      <c r="A337" s="37">
        <v>2200700</v>
      </c>
      <c r="B337" s="37" t="s">
        <v>1247</v>
      </c>
      <c r="C337" s="37" t="s">
        <v>220</v>
      </c>
      <c r="D337" s="77">
        <v>44435</v>
      </c>
      <c r="E337" s="37"/>
      <c r="F337" s="83" t="s">
        <v>79</v>
      </c>
      <c r="G337" s="83" t="s">
        <v>1208</v>
      </c>
      <c r="H337" s="53"/>
      <c r="I337" s="53"/>
      <c r="J337" s="48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</row>
    <row r="338" spans="1:21" s="39" customFormat="1" ht="25.5">
      <c r="A338" s="37">
        <v>2200701</v>
      </c>
      <c r="B338" s="37" t="s">
        <v>1248</v>
      </c>
      <c r="C338" s="37" t="s">
        <v>220</v>
      </c>
      <c r="D338" s="77">
        <v>44435</v>
      </c>
      <c r="E338" s="37"/>
      <c r="F338" s="83" t="s">
        <v>79</v>
      </c>
      <c r="G338" s="83" t="s">
        <v>1208</v>
      </c>
      <c r="H338" s="53"/>
      <c r="I338" s="53"/>
      <c r="J338" s="48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</row>
    <row r="339" spans="1:21" s="39" customFormat="1" ht="25.5">
      <c r="A339" s="37">
        <v>2200702</v>
      </c>
      <c r="B339" s="37" t="s">
        <v>1249</v>
      </c>
      <c r="C339" s="37" t="s">
        <v>220</v>
      </c>
      <c r="D339" s="77">
        <v>44435</v>
      </c>
      <c r="E339" s="37"/>
      <c r="F339" s="83" t="s">
        <v>79</v>
      </c>
      <c r="G339" s="83" t="s">
        <v>1208</v>
      </c>
      <c r="H339" s="53"/>
      <c r="I339" s="53"/>
      <c r="J339" s="48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</row>
    <row r="340" spans="1:21" s="39" customFormat="1" ht="25.5">
      <c r="A340" s="37">
        <v>2200703</v>
      </c>
      <c r="B340" s="37" t="s">
        <v>1250</v>
      </c>
      <c r="C340" s="37" t="s">
        <v>220</v>
      </c>
      <c r="D340" s="77">
        <v>44435</v>
      </c>
      <c r="E340" s="37"/>
      <c r="F340" s="83" t="s">
        <v>79</v>
      </c>
      <c r="G340" s="83" t="s">
        <v>1208</v>
      </c>
      <c r="H340" s="53"/>
      <c r="I340" s="53"/>
      <c r="J340" s="48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</row>
    <row r="341" spans="1:21" s="39" customFormat="1" ht="25.5">
      <c r="A341" s="37">
        <v>2200704</v>
      </c>
      <c r="B341" s="37" t="s">
        <v>1251</v>
      </c>
      <c r="C341" s="37" t="s">
        <v>220</v>
      </c>
      <c r="D341" s="77">
        <v>44435</v>
      </c>
      <c r="E341" s="37"/>
      <c r="F341" s="83" t="s">
        <v>79</v>
      </c>
      <c r="G341" s="83" t="s">
        <v>1208</v>
      </c>
      <c r="H341" s="53"/>
      <c r="I341" s="53"/>
      <c r="J341" s="48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</row>
    <row r="342" spans="1:21" s="39" customFormat="1" ht="25.5">
      <c r="A342" s="37">
        <v>2200705</v>
      </c>
      <c r="B342" s="37" t="s">
        <v>1252</v>
      </c>
      <c r="C342" s="37" t="s">
        <v>220</v>
      </c>
      <c r="D342" s="77">
        <v>44435</v>
      </c>
      <c r="E342" s="37"/>
      <c r="F342" s="83" t="s">
        <v>79</v>
      </c>
      <c r="G342" s="83" t="s">
        <v>1208</v>
      </c>
      <c r="H342" s="53"/>
      <c r="I342" s="53"/>
      <c r="J342" s="48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</row>
    <row r="343" spans="1:21" s="39" customFormat="1" ht="25.5">
      <c r="A343" s="37">
        <v>2200706</v>
      </c>
      <c r="B343" s="37" t="s">
        <v>1253</v>
      </c>
      <c r="C343" s="37" t="s">
        <v>220</v>
      </c>
      <c r="D343" s="77">
        <v>44435</v>
      </c>
      <c r="E343" s="37"/>
      <c r="F343" s="83" t="s">
        <v>79</v>
      </c>
      <c r="G343" s="83" t="s">
        <v>1208</v>
      </c>
      <c r="H343" s="53"/>
      <c r="I343" s="53"/>
      <c r="J343" s="48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</row>
    <row r="344" spans="1:21" s="39" customFormat="1" ht="25.5">
      <c r="A344" s="37">
        <v>2200707</v>
      </c>
      <c r="B344" s="37" t="s">
        <v>1254</v>
      </c>
      <c r="C344" s="37" t="s">
        <v>220</v>
      </c>
      <c r="D344" s="77">
        <v>44435</v>
      </c>
      <c r="E344" s="37"/>
      <c r="F344" s="83" t="s">
        <v>79</v>
      </c>
      <c r="G344" s="83" t="s">
        <v>1208</v>
      </c>
      <c r="H344" s="53"/>
      <c r="I344" s="53"/>
      <c r="J344" s="48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</row>
    <row r="345" spans="1:21" s="39" customFormat="1" ht="25.5">
      <c r="A345" s="37">
        <v>2200708</v>
      </c>
      <c r="B345" s="37" t="s">
        <v>1255</v>
      </c>
      <c r="C345" s="37" t="s">
        <v>220</v>
      </c>
      <c r="D345" s="77">
        <v>44435</v>
      </c>
      <c r="E345" s="37"/>
      <c r="F345" s="83" t="s">
        <v>79</v>
      </c>
      <c r="G345" s="83" t="s">
        <v>1208</v>
      </c>
      <c r="H345" s="53"/>
      <c r="I345" s="53"/>
      <c r="J345" s="48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</row>
    <row r="346" spans="1:21" s="39" customFormat="1" ht="25.5">
      <c r="A346" s="37">
        <v>2200709</v>
      </c>
      <c r="B346" s="37" t="s">
        <v>1585</v>
      </c>
      <c r="C346" s="37" t="s">
        <v>1586</v>
      </c>
      <c r="D346" s="77">
        <v>43700</v>
      </c>
      <c r="E346" s="37"/>
      <c r="F346" s="83" t="s">
        <v>79</v>
      </c>
      <c r="G346" s="83" t="s">
        <v>1208</v>
      </c>
      <c r="H346" s="53"/>
      <c r="I346" s="53"/>
      <c r="J346" s="48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</row>
    <row r="347" spans="1:21" s="39" customFormat="1" ht="38.25">
      <c r="A347" s="37">
        <v>2200710</v>
      </c>
      <c r="B347" s="37" t="s">
        <v>1587</v>
      </c>
      <c r="C347" s="37" t="s">
        <v>1588</v>
      </c>
      <c r="D347" s="77">
        <v>44868</v>
      </c>
      <c r="E347" s="37"/>
      <c r="F347" s="83" t="s">
        <v>79</v>
      </c>
      <c r="G347" s="83" t="s">
        <v>1208</v>
      </c>
      <c r="H347" s="53"/>
      <c r="I347" s="53"/>
      <c r="J347" s="48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</row>
    <row r="348" spans="1:21" s="39" customFormat="1" ht="38.25">
      <c r="A348" s="37">
        <v>2200711</v>
      </c>
      <c r="B348" s="37" t="s">
        <v>1589</v>
      </c>
      <c r="C348" s="37" t="s">
        <v>1590</v>
      </c>
      <c r="D348" s="77">
        <v>44579</v>
      </c>
      <c r="E348" s="37"/>
      <c r="F348" s="83" t="s">
        <v>79</v>
      </c>
      <c r="G348" s="83" t="s">
        <v>1591</v>
      </c>
      <c r="H348" s="53"/>
      <c r="I348" s="53"/>
      <c r="J348" s="48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</row>
    <row r="349" spans="1:21" s="39" customFormat="1" ht="38.25">
      <c r="A349" s="37">
        <v>2200712</v>
      </c>
      <c r="B349" s="37" t="s">
        <v>1592</v>
      </c>
      <c r="C349" s="37" t="s">
        <v>1795</v>
      </c>
      <c r="D349" s="77">
        <v>44669</v>
      </c>
      <c r="E349" s="37"/>
      <c r="F349" s="83" t="s">
        <v>79</v>
      </c>
      <c r="G349" s="83" t="s">
        <v>1591</v>
      </c>
      <c r="H349" s="53"/>
      <c r="I349" s="53"/>
      <c r="J349" s="48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</row>
    <row r="350" spans="1:21" s="76" customFormat="1" ht="38.25">
      <c r="A350" s="81">
        <v>2200713</v>
      </c>
      <c r="B350" s="81" t="s">
        <v>1594</v>
      </c>
      <c r="C350" s="81" t="s">
        <v>1593</v>
      </c>
      <c r="D350" s="82">
        <v>44669</v>
      </c>
      <c r="E350" s="81"/>
      <c r="F350" s="96" t="s">
        <v>79</v>
      </c>
      <c r="G350" s="96" t="s">
        <v>1591</v>
      </c>
      <c r="H350" s="97"/>
      <c r="I350" s="97"/>
      <c r="J350" s="74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</row>
    <row r="351" spans="1:21" s="39" customFormat="1" ht="38.25">
      <c r="A351" s="37">
        <v>2200714</v>
      </c>
      <c r="B351" s="37" t="s">
        <v>1610</v>
      </c>
      <c r="C351" s="37" t="s">
        <v>1595</v>
      </c>
      <c r="D351" s="77">
        <v>44669</v>
      </c>
      <c r="E351" s="37"/>
      <c r="F351" s="83" t="s">
        <v>79</v>
      </c>
      <c r="G351" s="83" t="s">
        <v>1591</v>
      </c>
      <c r="H351" s="53"/>
      <c r="I351" s="53"/>
      <c r="J351" s="48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</row>
    <row r="352" spans="1:21" s="39" customFormat="1" ht="38.25">
      <c r="A352" s="37">
        <v>2200715</v>
      </c>
      <c r="B352" s="37" t="s">
        <v>1611</v>
      </c>
      <c r="C352" s="37" t="s">
        <v>1595</v>
      </c>
      <c r="D352" s="77">
        <v>44669</v>
      </c>
      <c r="E352" s="37"/>
      <c r="F352" s="83" t="s">
        <v>79</v>
      </c>
      <c r="G352" s="83" t="s">
        <v>1591</v>
      </c>
      <c r="H352" s="53"/>
      <c r="I352" s="53"/>
      <c r="J352" s="48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</row>
    <row r="353" spans="1:21" s="39" customFormat="1" ht="38.25">
      <c r="A353" s="37">
        <v>2200716</v>
      </c>
      <c r="B353" s="37" t="s">
        <v>1612</v>
      </c>
      <c r="C353" s="37" t="s">
        <v>1595</v>
      </c>
      <c r="D353" s="77">
        <v>44669</v>
      </c>
      <c r="E353" s="37"/>
      <c r="F353" s="83" t="s">
        <v>79</v>
      </c>
      <c r="G353" s="83" t="s">
        <v>1615</v>
      </c>
      <c r="H353" s="53"/>
      <c r="I353" s="53"/>
      <c r="J353" s="48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</row>
    <row r="354" spans="1:21" s="39" customFormat="1" ht="38.25">
      <c r="A354" s="37">
        <v>2200717</v>
      </c>
      <c r="B354" s="37" t="s">
        <v>1613</v>
      </c>
      <c r="C354" s="37" t="s">
        <v>1595</v>
      </c>
      <c r="D354" s="77">
        <v>44669</v>
      </c>
      <c r="E354" s="37"/>
      <c r="F354" s="83" t="s">
        <v>79</v>
      </c>
      <c r="G354" s="83" t="s">
        <v>1615</v>
      </c>
      <c r="H354" s="53"/>
      <c r="I354" s="53"/>
      <c r="J354" s="48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</row>
    <row r="355" spans="1:21" s="39" customFormat="1" ht="38.25">
      <c r="A355" s="37">
        <v>2200718</v>
      </c>
      <c r="B355" s="37" t="s">
        <v>1614</v>
      </c>
      <c r="C355" s="37" t="s">
        <v>1595</v>
      </c>
      <c r="D355" s="77">
        <v>44669</v>
      </c>
      <c r="E355" s="37"/>
      <c r="F355" s="83" t="s">
        <v>79</v>
      </c>
      <c r="G355" s="83" t="s">
        <v>1615</v>
      </c>
      <c r="H355" s="53"/>
      <c r="I355" s="53"/>
      <c r="J355" s="48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</row>
    <row r="356" spans="1:21" s="39" customFormat="1" ht="38.25">
      <c r="A356" s="37">
        <v>2200719</v>
      </c>
      <c r="B356" s="37" t="s">
        <v>1596</v>
      </c>
      <c r="C356" s="37" t="s">
        <v>1597</v>
      </c>
      <c r="D356" s="77">
        <v>44743</v>
      </c>
      <c r="E356" s="37"/>
      <c r="F356" s="83" t="s">
        <v>79</v>
      </c>
      <c r="G356" s="83" t="s">
        <v>1616</v>
      </c>
      <c r="H356" s="53"/>
      <c r="I356" s="53"/>
      <c r="J356" s="48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</row>
    <row r="357" spans="1:21" s="39" customFormat="1" ht="38.25">
      <c r="A357" s="37">
        <v>2200720</v>
      </c>
      <c r="B357" s="37" t="s">
        <v>1617</v>
      </c>
      <c r="C357" s="37" t="s">
        <v>1473</v>
      </c>
      <c r="D357" s="77">
        <v>44743</v>
      </c>
      <c r="E357" s="37"/>
      <c r="F357" s="83" t="s">
        <v>79</v>
      </c>
      <c r="G357" s="83" t="s">
        <v>1616</v>
      </c>
      <c r="H357" s="53"/>
      <c r="I357" s="53"/>
      <c r="J357" s="48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</row>
    <row r="358" spans="1:21" s="39" customFormat="1" ht="38.25">
      <c r="A358" s="37">
        <v>2200721</v>
      </c>
      <c r="B358" s="37" t="s">
        <v>1618</v>
      </c>
      <c r="C358" s="37" t="s">
        <v>1473</v>
      </c>
      <c r="D358" s="77">
        <v>44743</v>
      </c>
      <c r="E358" s="37"/>
      <c r="F358" s="83" t="s">
        <v>79</v>
      </c>
      <c r="G358" s="83" t="s">
        <v>1616</v>
      </c>
      <c r="H358" s="53"/>
      <c r="I358" s="53"/>
      <c r="J358" s="48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</row>
    <row r="359" spans="1:21" s="39" customFormat="1" ht="38.25">
      <c r="A359" s="37">
        <v>2200722</v>
      </c>
      <c r="B359" s="37" t="s">
        <v>1619</v>
      </c>
      <c r="C359" s="37" t="s">
        <v>1473</v>
      </c>
      <c r="D359" s="77">
        <v>44743</v>
      </c>
      <c r="E359" s="37"/>
      <c r="F359" s="83" t="s">
        <v>79</v>
      </c>
      <c r="G359" s="83" t="s">
        <v>1616</v>
      </c>
      <c r="H359" s="53"/>
      <c r="I359" s="53"/>
      <c r="J359" s="48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</row>
    <row r="360" spans="1:21" s="39" customFormat="1" ht="38.25">
      <c r="A360" s="37">
        <v>2200723</v>
      </c>
      <c r="B360" s="37" t="s">
        <v>1620</v>
      </c>
      <c r="C360" s="37" t="s">
        <v>1473</v>
      </c>
      <c r="D360" s="77">
        <v>44743</v>
      </c>
      <c r="E360" s="37"/>
      <c r="F360" s="83" t="s">
        <v>79</v>
      </c>
      <c r="G360" s="83" t="s">
        <v>1616</v>
      </c>
      <c r="H360" s="53"/>
      <c r="I360" s="53"/>
      <c r="J360" s="48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</row>
    <row r="361" spans="1:21" s="39" customFormat="1" ht="38.25">
      <c r="A361" s="37">
        <v>2200724</v>
      </c>
      <c r="B361" s="37" t="s">
        <v>1621</v>
      </c>
      <c r="C361" s="37" t="s">
        <v>1473</v>
      </c>
      <c r="D361" s="77">
        <v>44743</v>
      </c>
      <c r="E361" s="37"/>
      <c r="F361" s="83" t="s">
        <v>79</v>
      </c>
      <c r="G361" s="83" t="s">
        <v>1616</v>
      </c>
      <c r="H361" s="53"/>
      <c r="I361" s="53"/>
      <c r="J361" s="48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</row>
    <row r="362" spans="1:21" s="39" customFormat="1" ht="38.25">
      <c r="A362" s="37">
        <v>2200725</v>
      </c>
      <c r="B362" s="37" t="s">
        <v>1622</v>
      </c>
      <c r="C362" s="37" t="s">
        <v>1473</v>
      </c>
      <c r="D362" s="77">
        <v>44743</v>
      </c>
      <c r="E362" s="37"/>
      <c r="F362" s="83" t="s">
        <v>79</v>
      </c>
      <c r="G362" s="83" t="s">
        <v>1616</v>
      </c>
      <c r="H362" s="53"/>
      <c r="I362" s="53"/>
      <c r="J362" s="48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</row>
    <row r="363" spans="1:21" s="39" customFormat="1" ht="38.25">
      <c r="A363" s="37">
        <v>2200726</v>
      </c>
      <c r="B363" s="37" t="s">
        <v>1623</v>
      </c>
      <c r="C363" s="37" t="s">
        <v>1473</v>
      </c>
      <c r="D363" s="77">
        <v>44743</v>
      </c>
      <c r="E363" s="37"/>
      <c r="F363" s="83" t="s">
        <v>79</v>
      </c>
      <c r="G363" s="83" t="s">
        <v>1616</v>
      </c>
      <c r="H363" s="53"/>
      <c r="I363" s="53"/>
      <c r="J363" s="48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</row>
    <row r="364" spans="1:21" s="39" customFormat="1" ht="38.25">
      <c r="A364" s="37">
        <v>2200727</v>
      </c>
      <c r="B364" s="37" t="s">
        <v>1624</v>
      </c>
      <c r="C364" s="37" t="s">
        <v>1473</v>
      </c>
      <c r="D364" s="77">
        <v>44743</v>
      </c>
      <c r="E364" s="37"/>
      <c r="F364" s="83" t="s">
        <v>79</v>
      </c>
      <c r="G364" s="83" t="s">
        <v>1616</v>
      </c>
      <c r="H364" s="53"/>
      <c r="I364" s="53"/>
      <c r="J364" s="48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</row>
    <row r="365" spans="1:21" s="39" customFormat="1" ht="38.25">
      <c r="A365" s="37">
        <v>2200728</v>
      </c>
      <c r="B365" s="37" t="s">
        <v>1625</v>
      </c>
      <c r="C365" s="37" t="s">
        <v>1473</v>
      </c>
      <c r="D365" s="77">
        <v>44743</v>
      </c>
      <c r="E365" s="37"/>
      <c r="F365" s="83" t="s">
        <v>79</v>
      </c>
      <c r="G365" s="83" t="s">
        <v>1616</v>
      </c>
      <c r="H365" s="53"/>
      <c r="I365" s="53"/>
      <c r="J365" s="48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</row>
    <row r="366" spans="1:21" s="39" customFormat="1" ht="38.25">
      <c r="A366" s="37">
        <v>2200729</v>
      </c>
      <c r="B366" s="37" t="s">
        <v>1626</v>
      </c>
      <c r="C366" s="37" t="s">
        <v>1473</v>
      </c>
      <c r="D366" s="77">
        <v>44743</v>
      </c>
      <c r="E366" s="37"/>
      <c r="F366" s="83" t="s">
        <v>79</v>
      </c>
      <c r="G366" s="83" t="s">
        <v>1616</v>
      </c>
      <c r="H366" s="53"/>
      <c r="I366" s="53"/>
      <c r="J366" s="48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</row>
    <row r="367" spans="1:21" s="39" customFormat="1" ht="38.25">
      <c r="A367" s="37">
        <v>2200730</v>
      </c>
      <c r="B367" s="37" t="s">
        <v>1627</v>
      </c>
      <c r="C367" s="37" t="s">
        <v>1473</v>
      </c>
      <c r="D367" s="77">
        <v>44743</v>
      </c>
      <c r="E367" s="37"/>
      <c r="F367" s="83" t="s">
        <v>79</v>
      </c>
      <c r="G367" s="83" t="s">
        <v>1616</v>
      </c>
      <c r="H367" s="53"/>
      <c r="I367" s="53"/>
      <c r="J367" s="48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</row>
    <row r="368" spans="1:21" s="39" customFormat="1" ht="38.25">
      <c r="A368" s="37">
        <v>2200731</v>
      </c>
      <c r="B368" s="37" t="s">
        <v>1628</v>
      </c>
      <c r="C368" s="37" t="s">
        <v>1473</v>
      </c>
      <c r="D368" s="77">
        <v>44743</v>
      </c>
      <c r="E368" s="37"/>
      <c r="F368" s="83" t="s">
        <v>79</v>
      </c>
      <c r="G368" s="83" t="s">
        <v>1616</v>
      </c>
      <c r="H368" s="53"/>
      <c r="I368" s="53"/>
      <c r="J368" s="48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</row>
    <row r="369" spans="1:21" s="39" customFormat="1" ht="38.25">
      <c r="A369" s="37">
        <v>2200732</v>
      </c>
      <c r="B369" s="37" t="s">
        <v>1629</v>
      </c>
      <c r="C369" s="37" t="s">
        <v>1473</v>
      </c>
      <c r="D369" s="77">
        <v>44743</v>
      </c>
      <c r="E369" s="37"/>
      <c r="F369" s="83" t="s">
        <v>79</v>
      </c>
      <c r="G369" s="83" t="s">
        <v>1616</v>
      </c>
      <c r="H369" s="53"/>
      <c r="I369" s="53"/>
      <c r="J369" s="48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</row>
    <row r="370" spans="1:21" s="39" customFormat="1" ht="38.25">
      <c r="A370" s="37">
        <v>2200733</v>
      </c>
      <c r="B370" s="37" t="s">
        <v>1630</v>
      </c>
      <c r="C370" s="37" t="s">
        <v>1473</v>
      </c>
      <c r="D370" s="77">
        <v>44743</v>
      </c>
      <c r="E370" s="37"/>
      <c r="F370" s="83" t="s">
        <v>79</v>
      </c>
      <c r="G370" s="83" t="s">
        <v>1616</v>
      </c>
      <c r="H370" s="53"/>
      <c r="I370" s="53"/>
      <c r="J370" s="48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</row>
    <row r="371" spans="1:21" s="39" customFormat="1" ht="38.25">
      <c r="A371" s="37">
        <v>2200734</v>
      </c>
      <c r="B371" s="37" t="s">
        <v>1631</v>
      </c>
      <c r="C371" s="37" t="s">
        <v>1473</v>
      </c>
      <c r="D371" s="77">
        <v>44743</v>
      </c>
      <c r="E371" s="37"/>
      <c r="F371" s="83" t="s">
        <v>79</v>
      </c>
      <c r="G371" s="83" t="s">
        <v>1616</v>
      </c>
      <c r="H371" s="53"/>
      <c r="I371" s="53"/>
      <c r="J371" s="48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</row>
    <row r="372" spans="1:21" s="39" customFormat="1" ht="38.25">
      <c r="A372" s="37">
        <v>2200735</v>
      </c>
      <c r="B372" s="37" t="s">
        <v>1632</v>
      </c>
      <c r="C372" s="37" t="s">
        <v>1473</v>
      </c>
      <c r="D372" s="77">
        <v>44743</v>
      </c>
      <c r="E372" s="37"/>
      <c r="F372" s="83" t="s">
        <v>79</v>
      </c>
      <c r="G372" s="83" t="s">
        <v>1616</v>
      </c>
      <c r="H372" s="53"/>
      <c r="I372" s="53"/>
      <c r="J372" s="48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</row>
    <row r="373" spans="1:21" s="39" customFormat="1" ht="38.25">
      <c r="A373" s="37">
        <v>2200736</v>
      </c>
      <c r="B373" s="37" t="s">
        <v>1633</v>
      </c>
      <c r="C373" s="37" t="s">
        <v>1473</v>
      </c>
      <c r="D373" s="77">
        <v>44743</v>
      </c>
      <c r="E373" s="37"/>
      <c r="F373" s="83" t="s">
        <v>79</v>
      </c>
      <c r="G373" s="83" t="s">
        <v>1616</v>
      </c>
      <c r="H373" s="53"/>
      <c r="I373" s="53"/>
      <c r="J373" s="48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</row>
    <row r="374" spans="1:21" s="39" customFormat="1" ht="38.25">
      <c r="A374" s="37">
        <v>2200737</v>
      </c>
      <c r="B374" s="37" t="s">
        <v>1634</v>
      </c>
      <c r="C374" s="37" t="s">
        <v>1473</v>
      </c>
      <c r="D374" s="77">
        <v>44743</v>
      </c>
      <c r="E374" s="37"/>
      <c r="F374" s="83" t="s">
        <v>79</v>
      </c>
      <c r="G374" s="83" t="s">
        <v>1616</v>
      </c>
      <c r="H374" s="53"/>
      <c r="I374" s="53"/>
      <c r="J374" s="48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</row>
    <row r="375" spans="1:21" s="39" customFormat="1" ht="38.25">
      <c r="A375" s="37">
        <v>2200738</v>
      </c>
      <c r="B375" s="37" t="s">
        <v>1635</v>
      </c>
      <c r="C375" s="37" t="s">
        <v>1473</v>
      </c>
      <c r="D375" s="77">
        <v>44743</v>
      </c>
      <c r="E375" s="37"/>
      <c r="F375" s="83" t="s">
        <v>79</v>
      </c>
      <c r="G375" s="83" t="s">
        <v>1616</v>
      </c>
      <c r="H375" s="53"/>
      <c r="I375" s="53"/>
      <c r="J375" s="48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</row>
    <row r="376" spans="1:21" s="39" customFormat="1" ht="38.25">
      <c r="A376" s="37">
        <v>2200739</v>
      </c>
      <c r="B376" s="37" t="s">
        <v>1636</v>
      </c>
      <c r="C376" s="37" t="s">
        <v>1473</v>
      </c>
      <c r="D376" s="77">
        <v>44743</v>
      </c>
      <c r="E376" s="37"/>
      <c r="F376" s="83" t="s">
        <v>79</v>
      </c>
      <c r="G376" s="83" t="s">
        <v>1616</v>
      </c>
      <c r="H376" s="53"/>
      <c r="I376" s="53"/>
      <c r="J376" s="48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</row>
    <row r="377" spans="1:21" s="39" customFormat="1" ht="38.25">
      <c r="A377" s="37">
        <v>2200740</v>
      </c>
      <c r="B377" s="37" t="s">
        <v>1637</v>
      </c>
      <c r="C377" s="37" t="s">
        <v>1473</v>
      </c>
      <c r="D377" s="77">
        <v>44743</v>
      </c>
      <c r="E377" s="37"/>
      <c r="F377" s="83" t="s">
        <v>79</v>
      </c>
      <c r="G377" s="83" t="s">
        <v>1616</v>
      </c>
      <c r="H377" s="53"/>
      <c r="I377" s="53"/>
      <c r="J377" s="48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</row>
    <row r="378" spans="1:21" s="39" customFormat="1" ht="38.25">
      <c r="A378" s="37">
        <v>2200741</v>
      </c>
      <c r="B378" s="37" t="s">
        <v>1638</v>
      </c>
      <c r="C378" s="37" t="s">
        <v>1473</v>
      </c>
      <c r="D378" s="77">
        <v>44743</v>
      </c>
      <c r="E378" s="37"/>
      <c r="F378" s="83" t="s">
        <v>79</v>
      </c>
      <c r="G378" s="83" t="s">
        <v>1616</v>
      </c>
      <c r="H378" s="53"/>
      <c r="I378" s="53"/>
      <c r="J378" s="48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</row>
    <row r="379" spans="1:21" s="39" customFormat="1" ht="38.25">
      <c r="A379" s="37">
        <v>2200742</v>
      </c>
      <c r="B379" s="37" t="s">
        <v>1639</v>
      </c>
      <c r="C379" s="37" t="s">
        <v>1473</v>
      </c>
      <c r="D379" s="77">
        <v>44743</v>
      </c>
      <c r="E379" s="37"/>
      <c r="F379" s="83" t="s">
        <v>79</v>
      </c>
      <c r="G379" s="83" t="s">
        <v>1616</v>
      </c>
      <c r="H379" s="53"/>
      <c r="I379" s="53"/>
      <c r="J379" s="48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</row>
    <row r="380" spans="1:21" s="39" customFormat="1" ht="38.25">
      <c r="A380" s="37">
        <v>2200743</v>
      </c>
      <c r="B380" s="37" t="s">
        <v>1640</v>
      </c>
      <c r="C380" s="37" t="s">
        <v>1473</v>
      </c>
      <c r="D380" s="77">
        <v>44743</v>
      </c>
      <c r="E380" s="37"/>
      <c r="F380" s="83" t="s">
        <v>79</v>
      </c>
      <c r="G380" s="83" t="s">
        <v>1616</v>
      </c>
      <c r="H380" s="53"/>
      <c r="I380" s="53"/>
      <c r="J380" s="48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</row>
    <row r="381" spans="1:21" s="39" customFormat="1" ht="38.25">
      <c r="A381" s="37">
        <v>2200744</v>
      </c>
      <c r="B381" s="37" t="s">
        <v>1641</v>
      </c>
      <c r="C381" s="37" t="s">
        <v>1473</v>
      </c>
      <c r="D381" s="77">
        <v>44743</v>
      </c>
      <c r="E381" s="37"/>
      <c r="F381" s="83" t="s">
        <v>79</v>
      </c>
      <c r="G381" s="83" t="s">
        <v>1616</v>
      </c>
      <c r="H381" s="53"/>
      <c r="I381" s="53"/>
      <c r="J381" s="48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</row>
    <row r="382" spans="1:21" s="39" customFormat="1" ht="38.25">
      <c r="A382" s="37">
        <v>2200745</v>
      </c>
      <c r="B382" s="37" t="s">
        <v>1642</v>
      </c>
      <c r="C382" s="37" t="s">
        <v>1473</v>
      </c>
      <c r="D382" s="77">
        <v>44743</v>
      </c>
      <c r="E382" s="37"/>
      <c r="F382" s="83" t="s">
        <v>79</v>
      </c>
      <c r="G382" s="83" t="s">
        <v>1616</v>
      </c>
      <c r="H382" s="53"/>
      <c r="I382" s="53"/>
      <c r="J382" s="48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</row>
    <row r="383" spans="1:21" s="39" customFormat="1" ht="38.25">
      <c r="A383" s="37">
        <v>2200746</v>
      </c>
      <c r="B383" s="37" t="s">
        <v>1643</v>
      </c>
      <c r="C383" s="37" t="s">
        <v>1473</v>
      </c>
      <c r="D383" s="77">
        <v>44743</v>
      </c>
      <c r="E383" s="37"/>
      <c r="F383" s="83" t="s">
        <v>79</v>
      </c>
      <c r="G383" s="83" t="s">
        <v>1616</v>
      </c>
      <c r="H383" s="53"/>
      <c r="I383" s="53"/>
      <c r="J383" s="48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</row>
    <row r="384" spans="1:21" s="39" customFormat="1" ht="38.25">
      <c r="A384" s="37">
        <v>2200747</v>
      </c>
      <c r="B384" s="37" t="s">
        <v>1644</v>
      </c>
      <c r="C384" s="37" t="s">
        <v>1473</v>
      </c>
      <c r="D384" s="77">
        <v>44743</v>
      </c>
      <c r="E384" s="37"/>
      <c r="F384" s="83" t="s">
        <v>79</v>
      </c>
      <c r="G384" s="83" t="s">
        <v>1616</v>
      </c>
      <c r="H384" s="53"/>
      <c r="I384" s="53"/>
      <c r="J384" s="48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</row>
    <row r="385" spans="1:21" s="39" customFormat="1" ht="38.25">
      <c r="A385" s="37">
        <v>2200748</v>
      </c>
      <c r="B385" s="37" t="s">
        <v>1645</v>
      </c>
      <c r="C385" s="37" t="s">
        <v>1473</v>
      </c>
      <c r="D385" s="77">
        <v>44743</v>
      </c>
      <c r="E385" s="37"/>
      <c r="F385" s="83" t="s">
        <v>79</v>
      </c>
      <c r="G385" s="83" t="s">
        <v>1616</v>
      </c>
      <c r="H385" s="53"/>
      <c r="I385" s="53"/>
      <c r="J385" s="48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</row>
    <row r="386" spans="1:21" s="39" customFormat="1" ht="38.25">
      <c r="A386" s="37">
        <v>2200749</v>
      </c>
      <c r="B386" s="37" t="s">
        <v>1646</v>
      </c>
      <c r="C386" s="37" t="s">
        <v>1473</v>
      </c>
      <c r="D386" s="77">
        <v>44743</v>
      </c>
      <c r="E386" s="37"/>
      <c r="F386" s="83" t="s">
        <v>79</v>
      </c>
      <c r="G386" s="83" t="s">
        <v>1616</v>
      </c>
      <c r="H386" s="53"/>
      <c r="I386" s="53"/>
      <c r="J386" s="48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</row>
    <row r="387" spans="1:21" s="39" customFormat="1" ht="38.25">
      <c r="A387" s="37">
        <v>2200750</v>
      </c>
      <c r="B387" s="37" t="s">
        <v>1647</v>
      </c>
      <c r="C387" s="37" t="s">
        <v>1473</v>
      </c>
      <c r="D387" s="77">
        <v>44743</v>
      </c>
      <c r="E387" s="37"/>
      <c r="F387" s="83" t="s">
        <v>79</v>
      </c>
      <c r="G387" s="83" t="s">
        <v>1616</v>
      </c>
      <c r="H387" s="53"/>
      <c r="I387" s="53"/>
      <c r="J387" s="48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</row>
    <row r="388" spans="1:21" s="39" customFormat="1" ht="38.25">
      <c r="A388" s="37">
        <v>2200751</v>
      </c>
      <c r="B388" s="37" t="s">
        <v>1648</v>
      </c>
      <c r="C388" s="37" t="s">
        <v>1473</v>
      </c>
      <c r="D388" s="77">
        <v>44743</v>
      </c>
      <c r="E388" s="37"/>
      <c r="F388" s="83" t="s">
        <v>79</v>
      </c>
      <c r="G388" s="83" t="s">
        <v>1616</v>
      </c>
      <c r="H388" s="53"/>
      <c r="I388" s="53"/>
      <c r="J388" s="48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</row>
    <row r="389" spans="1:21" s="39" customFormat="1" ht="38.25">
      <c r="A389" s="37">
        <v>2200752</v>
      </c>
      <c r="B389" s="37" t="s">
        <v>1649</v>
      </c>
      <c r="C389" s="37" t="s">
        <v>1473</v>
      </c>
      <c r="D389" s="77">
        <v>44743</v>
      </c>
      <c r="E389" s="37"/>
      <c r="F389" s="83" t="s">
        <v>79</v>
      </c>
      <c r="G389" s="83" t="s">
        <v>1616</v>
      </c>
      <c r="H389" s="53"/>
      <c r="I389" s="53"/>
      <c r="J389" s="48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</row>
    <row r="390" spans="1:21" s="39" customFormat="1" ht="38.25">
      <c r="A390" s="37">
        <v>2200753</v>
      </c>
      <c r="B390" s="37" t="s">
        <v>1650</v>
      </c>
      <c r="C390" s="37" t="s">
        <v>1473</v>
      </c>
      <c r="D390" s="77">
        <v>44743</v>
      </c>
      <c r="E390" s="37"/>
      <c r="F390" s="83" t="s">
        <v>79</v>
      </c>
      <c r="G390" s="83" t="s">
        <v>1616</v>
      </c>
      <c r="H390" s="53"/>
      <c r="I390" s="53"/>
      <c r="J390" s="48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</row>
    <row r="391" spans="1:21" s="39" customFormat="1" ht="38.25">
      <c r="A391" s="37">
        <v>2200754</v>
      </c>
      <c r="B391" s="37" t="s">
        <v>1651</v>
      </c>
      <c r="C391" s="37" t="s">
        <v>1473</v>
      </c>
      <c r="D391" s="77">
        <v>44743</v>
      </c>
      <c r="E391" s="37"/>
      <c r="F391" s="83" t="s">
        <v>79</v>
      </c>
      <c r="G391" s="83" t="s">
        <v>1616</v>
      </c>
      <c r="H391" s="53"/>
      <c r="I391" s="53"/>
      <c r="J391" s="48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</row>
    <row r="392" spans="1:21" s="39" customFormat="1" ht="38.25">
      <c r="A392" s="37">
        <v>2200755</v>
      </c>
      <c r="B392" s="37" t="s">
        <v>1652</v>
      </c>
      <c r="C392" s="37" t="s">
        <v>1473</v>
      </c>
      <c r="D392" s="77">
        <v>44743</v>
      </c>
      <c r="E392" s="37"/>
      <c r="F392" s="83" t="s">
        <v>79</v>
      </c>
      <c r="G392" s="83" t="s">
        <v>1616</v>
      </c>
      <c r="H392" s="53"/>
      <c r="I392" s="53"/>
      <c r="J392" s="48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</row>
    <row r="393" spans="1:21" s="39" customFormat="1" ht="38.25">
      <c r="A393" s="37">
        <v>2200756</v>
      </c>
      <c r="B393" s="37" t="s">
        <v>1653</v>
      </c>
      <c r="C393" s="37" t="s">
        <v>1473</v>
      </c>
      <c r="D393" s="77">
        <v>44743</v>
      </c>
      <c r="E393" s="37"/>
      <c r="F393" s="83" t="s">
        <v>79</v>
      </c>
      <c r="G393" s="83" t="s">
        <v>1616</v>
      </c>
      <c r="H393" s="53"/>
      <c r="I393" s="53"/>
      <c r="J393" s="48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</row>
    <row r="394" spans="1:21" s="39" customFormat="1" ht="38.25">
      <c r="A394" s="37">
        <v>2200757</v>
      </c>
      <c r="B394" s="37" t="s">
        <v>1654</v>
      </c>
      <c r="C394" s="37" t="s">
        <v>1473</v>
      </c>
      <c r="D394" s="77">
        <v>44743</v>
      </c>
      <c r="E394" s="37"/>
      <c r="F394" s="83" t="s">
        <v>79</v>
      </c>
      <c r="G394" s="83" t="s">
        <v>1616</v>
      </c>
      <c r="H394" s="53"/>
      <c r="I394" s="53"/>
      <c r="J394" s="48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</row>
    <row r="395" spans="1:21" s="39" customFormat="1" ht="38.25">
      <c r="A395" s="37">
        <v>2200758</v>
      </c>
      <c r="B395" s="37" t="s">
        <v>1655</v>
      </c>
      <c r="C395" s="37" t="s">
        <v>1473</v>
      </c>
      <c r="D395" s="77">
        <v>44743</v>
      </c>
      <c r="E395" s="37"/>
      <c r="F395" s="83" t="s">
        <v>79</v>
      </c>
      <c r="G395" s="83" t="s">
        <v>1616</v>
      </c>
      <c r="H395" s="53"/>
      <c r="I395" s="53"/>
      <c r="J395" s="48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</row>
    <row r="396" spans="1:21" s="39" customFormat="1" ht="38.25">
      <c r="A396" s="37">
        <v>2200759</v>
      </c>
      <c r="B396" s="37" t="s">
        <v>1656</v>
      </c>
      <c r="C396" s="37" t="s">
        <v>1473</v>
      </c>
      <c r="D396" s="77">
        <v>44743</v>
      </c>
      <c r="E396" s="37"/>
      <c r="F396" s="83" t="s">
        <v>79</v>
      </c>
      <c r="G396" s="83" t="s">
        <v>1616</v>
      </c>
      <c r="H396" s="53"/>
      <c r="I396" s="53"/>
      <c r="J396" s="48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</row>
    <row r="397" spans="1:21" s="39" customFormat="1" ht="38.25">
      <c r="A397" s="37">
        <v>2200760</v>
      </c>
      <c r="B397" s="37" t="s">
        <v>1657</v>
      </c>
      <c r="C397" s="37" t="s">
        <v>1473</v>
      </c>
      <c r="D397" s="77">
        <v>44743</v>
      </c>
      <c r="E397" s="37"/>
      <c r="F397" s="83" t="s">
        <v>79</v>
      </c>
      <c r="G397" s="83" t="s">
        <v>1616</v>
      </c>
      <c r="H397" s="53"/>
      <c r="I397" s="53"/>
      <c r="J397" s="48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</row>
    <row r="398" spans="1:21" s="39" customFormat="1" ht="38.25">
      <c r="A398" s="37">
        <v>2200761</v>
      </c>
      <c r="B398" s="37" t="s">
        <v>1658</v>
      </c>
      <c r="C398" s="37" t="s">
        <v>1473</v>
      </c>
      <c r="D398" s="77">
        <v>44743</v>
      </c>
      <c r="E398" s="37"/>
      <c r="F398" s="83" t="s">
        <v>79</v>
      </c>
      <c r="G398" s="83" t="s">
        <v>1616</v>
      </c>
      <c r="H398" s="53"/>
      <c r="I398" s="53"/>
      <c r="J398" s="48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</row>
    <row r="399" spans="1:21" s="39" customFormat="1" ht="38.25">
      <c r="A399" s="37">
        <v>2200762</v>
      </c>
      <c r="B399" s="37" t="s">
        <v>1659</v>
      </c>
      <c r="C399" s="37" t="s">
        <v>1473</v>
      </c>
      <c r="D399" s="77">
        <v>44743</v>
      </c>
      <c r="E399" s="37"/>
      <c r="F399" s="83" t="s">
        <v>79</v>
      </c>
      <c r="G399" s="83" t="s">
        <v>1616</v>
      </c>
      <c r="H399" s="53"/>
      <c r="I399" s="53"/>
      <c r="J399" s="48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</row>
    <row r="400" spans="1:21" s="39" customFormat="1" ht="38.25">
      <c r="A400" s="37">
        <v>2200763</v>
      </c>
      <c r="B400" s="37" t="s">
        <v>1660</v>
      </c>
      <c r="C400" s="37" t="s">
        <v>1473</v>
      </c>
      <c r="D400" s="77">
        <v>44743</v>
      </c>
      <c r="E400" s="37"/>
      <c r="F400" s="83" t="s">
        <v>79</v>
      </c>
      <c r="G400" s="83" t="s">
        <v>1616</v>
      </c>
      <c r="H400" s="53"/>
      <c r="I400" s="53"/>
      <c r="J400" s="48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</row>
    <row r="401" spans="1:21" s="39" customFormat="1" ht="38.25">
      <c r="A401" s="37">
        <v>2200764</v>
      </c>
      <c r="B401" s="37" t="s">
        <v>1661</v>
      </c>
      <c r="C401" s="37" t="s">
        <v>1473</v>
      </c>
      <c r="D401" s="77">
        <v>44743</v>
      </c>
      <c r="E401" s="37"/>
      <c r="F401" s="83" t="s">
        <v>79</v>
      </c>
      <c r="G401" s="83" t="s">
        <v>1616</v>
      </c>
      <c r="H401" s="53"/>
      <c r="I401" s="53"/>
      <c r="J401" s="48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</row>
    <row r="402" spans="1:21" s="39" customFormat="1" ht="38.25">
      <c r="A402" s="37">
        <v>2200765</v>
      </c>
      <c r="B402" s="37" t="s">
        <v>1662</v>
      </c>
      <c r="C402" s="37" t="s">
        <v>1473</v>
      </c>
      <c r="D402" s="77">
        <v>44743</v>
      </c>
      <c r="E402" s="37"/>
      <c r="F402" s="83" t="s">
        <v>79</v>
      </c>
      <c r="G402" s="83" t="s">
        <v>1616</v>
      </c>
      <c r="H402" s="53"/>
      <c r="I402" s="53"/>
      <c r="J402" s="48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</row>
    <row r="403" spans="1:21" s="39" customFormat="1" ht="38.25">
      <c r="A403" s="37">
        <v>2200766</v>
      </c>
      <c r="B403" s="37" t="s">
        <v>1663</v>
      </c>
      <c r="C403" s="37" t="s">
        <v>1473</v>
      </c>
      <c r="D403" s="77">
        <v>44743</v>
      </c>
      <c r="E403" s="37"/>
      <c r="F403" s="83" t="s">
        <v>79</v>
      </c>
      <c r="G403" s="83" t="s">
        <v>1616</v>
      </c>
      <c r="H403" s="53"/>
      <c r="I403" s="53"/>
      <c r="J403" s="48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</row>
    <row r="404" spans="1:21" s="39" customFormat="1" ht="38.25">
      <c r="A404" s="37">
        <v>2200767</v>
      </c>
      <c r="B404" s="37" t="s">
        <v>1664</v>
      </c>
      <c r="C404" s="37" t="s">
        <v>1473</v>
      </c>
      <c r="D404" s="77">
        <v>44743</v>
      </c>
      <c r="E404" s="37"/>
      <c r="F404" s="83" t="s">
        <v>79</v>
      </c>
      <c r="G404" s="83" t="s">
        <v>1616</v>
      </c>
      <c r="H404" s="53"/>
      <c r="I404" s="53"/>
      <c r="J404" s="48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</row>
    <row r="405" spans="1:21" s="39" customFormat="1" ht="38.25">
      <c r="A405" s="37">
        <v>2200768</v>
      </c>
      <c r="B405" s="37" t="s">
        <v>1665</v>
      </c>
      <c r="C405" s="37" t="s">
        <v>1473</v>
      </c>
      <c r="D405" s="77">
        <v>44743</v>
      </c>
      <c r="E405" s="37"/>
      <c r="F405" s="83" t="s">
        <v>79</v>
      </c>
      <c r="G405" s="83" t="s">
        <v>1616</v>
      </c>
      <c r="H405" s="53"/>
      <c r="I405" s="53"/>
      <c r="J405" s="48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</row>
    <row r="406" spans="1:21" s="39" customFormat="1" ht="38.25">
      <c r="A406" s="37">
        <v>2200769</v>
      </c>
      <c r="B406" s="37" t="s">
        <v>1666</v>
      </c>
      <c r="C406" s="37" t="s">
        <v>1473</v>
      </c>
      <c r="D406" s="77">
        <v>44743</v>
      </c>
      <c r="E406" s="37"/>
      <c r="F406" s="83" t="s">
        <v>79</v>
      </c>
      <c r="G406" s="83" t="s">
        <v>1616</v>
      </c>
      <c r="H406" s="53"/>
      <c r="I406" s="53"/>
      <c r="J406" s="48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</row>
    <row r="407" spans="1:21" s="39" customFormat="1" ht="38.25">
      <c r="A407" s="37">
        <v>2200770</v>
      </c>
      <c r="B407" s="37" t="s">
        <v>1667</v>
      </c>
      <c r="C407" s="37" t="s">
        <v>1473</v>
      </c>
      <c r="D407" s="77">
        <v>44743</v>
      </c>
      <c r="E407" s="37"/>
      <c r="F407" s="83" t="s">
        <v>79</v>
      </c>
      <c r="G407" s="83" t="s">
        <v>1616</v>
      </c>
      <c r="H407" s="53"/>
      <c r="I407" s="53"/>
      <c r="J407" s="48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</row>
    <row r="408" spans="1:21" s="39" customFormat="1" ht="38.25">
      <c r="A408" s="37">
        <v>2200771</v>
      </c>
      <c r="B408" s="37" t="s">
        <v>1668</v>
      </c>
      <c r="C408" s="37" t="s">
        <v>1473</v>
      </c>
      <c r="D408" s="77">
        <v>44743</v>
      </c>
      <c r="E408" s="37"/>
      <c r="F408" s="83" t="s">
        <v>79</v>
      </c>
      <c r="G408" s="83" t="s">
        <v>1616</v>
      </c>
      <c r="H408" s="53"/>
      <c r="I408" s="53"/>
      <c r="J408" s="48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</row>
    <row r="409" spans="1:21" s="39" customFormat="1" ht="38.25">
      <c r="A409" s="37">
        <v>2200772</v>
      </c>
      <c r="B409" s="37" t="s">
        <v>1669</v>
      </c>
      <c r="C409" s="37" t="s">
        <v>1473</v>
      </c>
      <c r="D409" s="77">
        <v>44743</v>
      </c>
      <c r="E409" s="37"/>
      <c r="F409" s="83" t="s">
        <v>79</v>
      </c>
      <c r="G409" s="83" t="s">
        <v>1616</v>
      </c>
      <c r="H409" s="53"/>
      <c r="I409" s="53"/>
      <c r="J409" s="48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</row>
    <row r="410" spans="1:21" s="39" customFormat="1" ht="38.25">
      <c r="A410" s="37">
        <v>2200773</v>
      </c>
      <c r="B410" s="37" t="s">
        <v>1609</v>
      </c>
      <c r="C410" s="37" t="s">
        <v>1598</v>
      </c>
      <c r="D410" s="77">
        <v>44810</v>
      </c>
      <c r="E410" s="37"/>
      <c r="F410" s="83" t="s">
        <v>79</v>
      </c>
      <c r="G410" s="83" t="s">
        <v>1599</v>
      </c>
      <c r="H410" s="53"/>
      <c r="I410" s="53"/>
      <c r="J410" s="48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</row>
    <row r="411" spans="1:21" s="39" customFormat="1" ht="38.25">
      <c r="A411" s="37">
        <v>2200774</v>
      </c>
      <c r="B411" s="37" t="s">
        <v>1609</v>
      </c>
      <c r="C411" s="37" t="s">
        <v>1598</v>
      </c>
      <c r="D411" s="77">
        <v>44810</v>
      </c>
      <c r="E411" s="37"/>
      <c r="F411" s="83" t="s">
        <v>79</v>
      </c>
      <c r="G411" s="83" t="s">
        <v>1599</v>
      </c>
      <c r="H411" s="53"/>
      <c r="I411" s="53"/>
      <c r="J411" s="48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</row>
    <row r="412" spans="1:21" s="39" customFormat="1" ht="38.25">
      <c r="A412" s="37">
        <v>2200775</v>
      </c>
      <c r="B412" s="37" t="s">
        <v>1600</v>
      </c>
      <c r="C412" s="37" t="s">
        <v>1601</v>
      </c>
      <c r="D412" s="77">
        <v>44922</v>
      </c>
      <c r="E412" s="37"/>
      <c r="F412" s="83" t="s">
        <v>79</v>
      </c>
      <c r="G412" s="83" t="s">
        <v>1602</v>
      </c>
      <c r="H412" s="53"/>
      <c r="I412" s="53"/>
      <c r="J412" s="48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</row>
    <row r="413" spans="1:21" s="39" customFormat="1" ht="38.25">
      <c r="A413" s="37">
        <v>2200776</v>
      </c>
      <c r="B413" s="37" t="s">
        <v>1603</v>
      </c>
      <c r="C413" s="37" t="s">
        <v>1604</v>
      </c>
      <c r="D413" s="77">
        <v>44922</v>
      </c>
      <c r="E413" s="37"/>
      <c r="F413" s="83" t="s">
        <v>79</v>
      </c>
      <c r="G413" s="83" t="s">
        <v>1602</v>
      </c>
      <c r="H413" s="53"/>
      <c r="I413" s="53"/>
      <c r="J413" s="48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</row>
    <row r="414" spans="1:21" s="39" customFormat="1" ht="38.25">
      <c r="A414" s="37">
        <v>2200777</v>
      </c>
      <c r="B414" s="37" t="s">
        <v>1605</v>
      </c>
      <c r="C414" s="37" t="s">
        <v>1606</v>
      </c>
      <c r="D414" s="77">
        <v>44922</v>
      </c>
      <c r="E414" s="37"/>
      <c r="F414" s="83" t="s">
        <v>79</v>
      </c>
      <c r="G414" s="83" t="s">
        <v>1602</v>
      </c>
      <c r="H414" s="53"/>
      <c r="I414" s="53"/>
      <c r="J414" s="48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</row>
    <row r="415" spans="1:21" s="39" customFormat="1" ht="38.25">
      <c r="A415" s="37">
        <v>2200778</v>
      </c>
      <c r="B415" s="37" t="s">
        <v>1519</v>
      </c>
      <c r="C415" s="77" t="s">
        <v>1479</v>
      </c>
      <c r="D415" s="77">
        <v>44923</v>
      </c>
      <c r="E415" s="37"/>
      <c r="F415" s="83" t="s">
        <v>79</v>
      </c>
      <c r="G415" s="83" t="s">
        <v>1607</v>
      </c>
      <c r="H415" s="53"/>
      <c r="I415" s="53"/>
      <c r="J415" s="48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</row>
    <row r="416" spans="1:21" s="39" customFormat="1" ht="38.25">
      <c r="A416" s="37">
        <v>2200779</v>
      </c>
      <c r="B416" s="37" t="s">
        <v>1608</v>
      </c>
      <c r="C416" s="37" t="s">
        <v>1524</v>
      </c>
      <c r="D416" s="77">
        <v>44923</v>
      </c>
      <c r="E416" s="37"/>
      <c r="F416" s="83" t="s">
        <v>79</v>
      </c>
      <c r="G416" s="83" t="s">
        <v>1607</v>
      </c>
      <c r="H416" s="53"/>
      <c r="I416" s="53"/>
      <c r="J416" s="48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</row>
    <row r="417" spans="1:21" s="39" customFormat="1" ht="38.25">
      <c r="A417" s="37">
        <v>2200780</v>
      </c>
      <c r="B417" s="37" t="s">
        <v>1194</v>
      </c>
      <c r="C417" s="37" t="s">
        <v>964</v>
      </c>
      <c r="D417" s="77">
        <v>41765</v>
      </c>
      <c r="E417" s="37"/>
      <c r="F417" s="83" t="s">
        <v>322</v>
      </c>
      <c r="G417" s="83" t="s">
        <v>230</v>
      </c>
      <c r="H417" s="53"/>
      <c r="I417" s="53"/>
      <c r="J417" s="48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</row>
    <row r="418" spans="1:21" s="39" customFormat="1" ht="25.5">
      <c r="A418" s="37">
        <v>2200781</v>
      </c>
      <c r="B418" s="37" t="s">
        <v>526</v>
      </c>
      <c r="C418" s="37" t="s">
        <v>963</v>
      </c>
      <c r="D418" s="77">
        <v>42415</v>
      </c>
      <c r="E418" s="37"/>
      <c r="F418" s="83" t="s">
        <v>322</v>
      </c>
      <c r="G418" s="83" t="s">
        <v>1195</v>
      </c>
      <c r="H418" s="53"/>
      <c r="I418" s="53"/>
      <c r="J418" s="48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</row>
    <row r="419" spans="1:21" s="39" customFormat="1" ht="25.5">
      <c r="A419" s="37">
        <v>2200782</v>
      </c>
      <c r="B419" s="37" t="s">
        <v>526</v>
      </c>
      <c r="C419" s="37" t="s">
        <v>963</v>
      </c>
      <c r="D419" s="77">
        <v>42415</v>
      </c>
      <c r="E419" s="37"/>
      <c r="F419" s="83" t="s">
        <v>322</v>
      </c>
      <c r="G419" s="83" t="s">
        <v>1195</v>
      </c>
      <c r="H419" s="53"/>
      <c r="I419" s="53"/>
      <c r="J419" s="48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</row>
    <row r="420" spans="1:21" s="39" customFormat="1" ht="25.5">
      <c r="A420" s="37">
        <v>2200783</v>
      </c>
      <c r="B420" s="37" t="s">
        <v>526</v>
      </c>
      <c r="C420" s="37" t="s">
        <v>963</v>
      </c>
      <c r="D420" s="77">
        <v>42415</v>
      </c>
      <c r="E420" s="37"/>
      <c r="F420" s="83" t="s">
        <v>322</v>
      </c>
      <c r="G420" s="83" t="s">
        <v>1195</v>
      </c>
      <c r="H420" s="53"/>
      <c r="I420" s="53"/>
      <c r="J420" s="48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</row>
    <row r="421" spans="1:21" s="39" customFormat="1" ht="38.25">
      <c r="A421" s="37">
        <v>2200784</v>
      </c>
      <c r="B421" s="37" t="s">
        <v>818</v>
      </c>
      <c r="C421" s="37" t="s">
        <v>819</v>
      </c>
      <c r="D421" s="77">
        <v>43452</v>
      </c>
      <c r="E421" s="37"/>
      <c r="F421" s="83" t="s">
        <v>322</v>
      </c>
      <c r="G421" s="83" t="s">
        <v>820</v>
      </c>
      <c r="H421" s="53"/>
      <c r="I421" s="53"/>
      <c r="J421" s="48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</row>
    <row r="422" spans="1:21" s="39" customFormat="1" ht="38.25">
      <c r="A422" s="37">
        <v>2200785</v>
      </c>
      <c r="B422" s="37" t="s">
        <v>845</v>
      </c>
      <c r="C422" s="37" t="s">
        <v>846</v>
      </c>
      <c r="D422" s="77">
        <v>43452</v>
      </c>
      <c r="E422" s="37"/>
      <c r="F422" s="83" t="s">
        <v>322</v>
      </c>
      <c r="G422" s="83" t="s">
        <v>820</v>
      </c>
      <c r="H422" s="53"/>
      <c r="I422" s="53"/>
      <c r="J422" s="48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</row>
    <row r="423" spans="1:21" s="39" customFormat="1" ht="38.25">
      <c r="A423" s="37">
        <v>2200786</v>
      </c>
      <c r="B423" s="37" t="s">
        <v>847</v>
      </c>
      <c r="C423" s="27" t="s">
        <v>1796</v>
      </c>
      <c r="D423" s="77">
        <v>43452</v>
      </c>
      <c r="E423" s="37"/>
      <c r="F423" s="83" t="s">
        <v>322</v>
      </c>
      <c r="G423" s="83" t="s">
        <v>820</v>
      </c>
      <c r="H423" s="53"/>
      <c r="I423" s="53"/>
      <c r="J423" s="48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</row>
    <row r="424" spans="1:21" s="39" customFormat="1" ht="38.25">
      <c r="A424" s="37">
        <v>2200787</v>
      </c>
      <c r="B424" s="37" t="s">
        <v>1192</v>
      </c>
      <c r="C424" s="37" t="s">
        <v>1196</v>
      </c>
      <c r="D424" s="77">
        <v>44285</v>
      </c>
      <c r="E424" s="37"/>
      <c r="F424" s="83" t="s">
        <v>322</v>
      </c>
      <c r="G424" s="83" t="s">
        <v>1193</v>
      </c>
      <c r="H424" s="53"/>
      <c r="I424" s="53"/>
      <c r="J424" s="48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</row>
    <row r="425" spans="1:21" s="39" customFormat="1" ht="38.25">
      <c r="A425" s="37">
        <v>2200789</v>
      </c>
      <c r="B425" s="37" t="s">
        <v>1197</v>
      </c>
      <c r="C425" s="37" t="s">
        <v>674</v>
      </c>
      <c r="D425" s="77">
        <v>41964</v>
      </c>
      <c r="E425" s="37"/>
      <c r="F425" s="83" t="s">
        <v>323</v>
      </c>
      <c r="G425" s="83" t="s">
        <v>421</v>
      </c>
      <c r="H425" s="53"/>
      <c r="I425" s="53"/>
      <c r="J425" s="48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</row>
    <row r="426" spans="1:21" s="39" customFormat="1" ht="38.25">
      <c r="A426" s="37">
        <v>2200790</v>
      </c>
      <c r="B426" s="37" t="s">
        <v>324</v>
      </c>
      <c r="C426" s="37" t="s">
        <v>909</v>
      </c>
      <c r="D426" s="77">
        <v>41964</v>
      </c>
      <c r="E426" s="37"/>
      <c r="F426" s="83" t="s">
        <v>323</v>
      </c>
      <c r="G426" s="83" t="s">
        <v>421</v>
      </c>
      <c r="H426" s="53"/>
      <c r="I426" s="53"/>
      <c r="J426" s="48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</row>
    <row r="427" spans="1:21" s="39" customFormat="1" ht="38.25">
      <c r="A427" s="37">
        <v>2200791</v>
      </c>
      <c r="B427" s="37" t="s">
        <v>821</v>
      </c>
      <c r="C427" s="37" t="s">
        <v>910</v>
      </c>
      <c r="D427" s="77">
        <v>41964</v>
      </c>
      <c r="E427" s="37"/>
      <c r="F427" s="83" t="s">
        <v>323</v>
      </c>
      <c r="G427" s="83" t="s">
        <v>421</v>
      </c>
      <c r="H427" s="53"/>
      <c r="I427" s="53"/>
      <c r="J427" s="48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</row>
    <row r="428" spans="1:21" s="39" customFormat="1" ht="38.25">
      <c r="A428" s="37">
        <v>2200792</v>
      </c>
      <c r="B428" s="37" t="s">
        <v>419</v>
      </c>
      <c r="C428" s="37" t="s">
        <v>4</v>
      </c>
      <c r="D428" s="77">
        <v>42121</v>
      </c>
      <c r="E428" s="37"/>
      <c r="F428" s="83" t="s">
        <v>323</v>
      </c>
      <c r="G428" s="83" t="s">
        <v>420</v>
      </c>
      <c r="H428" s="53"/>
      <c r="I428" s="53"/>
      <c r="J428" s="48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</row>
    <row r="429" spans="1:21" s="39" customFormat="1" ht="51">
      <c r="A429" s="37">
        <v>2200793</v>
      </c>
      <c r="B429" s="37" t="s">
        <v>1198</v>
      </c>
      <c r="C429" s="37" t="s">
        <v>1187</v>
      </c>
      <c r="D429" s="77">
        <v>44285</v>
      </c>
      <c r="E429" s="37"/>
      <c r="F429" s="83" t="s">
        <v>323</v>
      </c>
      <c r="G429" s="83" t="s">
        <v>1204</v>
      </c>
      <c r="H429" s="53"/>
      <c r="I429" s="53"/>
      <c r="J429" s="48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</row>
    <row r="430" spans="1:21" s="39" customFormat="1" ht="25.5">
      <c r="A430" s="37">
        <v>2200794</v>
      </c>
      <c r="B430" s="37" t="s">
        <v>325</v>
      </c>
      <c r="C430" s="37" t="s">
        <v>848</v>
      </c>
      <c r="D430" s="77">
        <v>39732</v>
      </c>
      <c r="E430" s="37"/>
      <c r="F430" s="56" t="s">
        <v>2099</v>
      </c>
      <c r="G430" s="83" t="s">
        <v>241</v>
      </c>
      <c r="H430" s="53"/>
      <c r="I430" s="53"/>
      <c r="J430" s="48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</row>
    <row r="431" spans="1:21" s="39" customFormat="1" ht="38.25">
      <c r="A431" s="37">
        <v>2200795</v>
      </c>
      <c r="B431" s="37" t="s">
        <v>326</v>
      </c>
      <c r="C431" s="37" t="s">
        <v>414</v>
      </c>
      <c r="D431" s="77">
        <v>41272</v>
      </c>
      <c r="E431" s="37"/>
      <c r="F431" s="56" t="s">
        <v>2099</v>
      </c>
      <c r="G431" s="83" t="s">
        <v>954</v>
      </c>
      <c r="H431" s="53"/>
      <c r="I431" s="53"/>
      <c r="J431" s="48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</row>
    <row r="432" spans="1:21" s="39" customFormat="1" ht="38.25">
      <c r="A432" s="37">
        <v>2200796</v>
      </c>
      <c r="B432" s="37" t="s">
        <v>326</v>
      </c>
      <c r="C432" s="37" t="s">
        <v>1797</v>
      </c>
      <c r="D432" s="77">
        <v>42369</v>
      </c>
      <c r="E432" s="37"/>
      <c r="F432" s="56" t="s">
        <v>2099</v>
      </c>
      <c r="G432" s="83" t="s">
        <v>423</v>
      </c>
      <c r="H432" s="53"/>
      <c r="I432" s="53"/>
      <c r="J432" s="48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</row>
    <row r="433" spans="1:21" s="39" customFormat="1" ht="38.25">
      <c r="A433" s="37">
        <v>2200797</v>
      </c>
      <c r="B433" s="37" t="s">
        <v>903</v>
      </c>
      <c r="C433" s="37" t="s">
        <v>1798</v>
      </c>
      <c r="D433" s="77">
        <v>43823</v>
      </c>
      <c r="E433" s="37"/>
      <c r="F433" s="56" t="s">
        <v>2099</v>
      </c>
      <c r="G433" s="83" t="s">
        <v>904</v>
      </c>
      <c r="H433" s="53"/>
      <c r="I433" s="53"/>
      <c r="J433" s="48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</row>
    <row r="434" spans="1:21" s="39" customFormat="1" ht="25.5">
      <c r="A434" s="37">
        <v>2200798</v>
      </c>
      <c r="B434" s="37" t="s">
        <v>1490</v>
      </c>
      <c r="C434" s="37" t="s">
        <v>1491</v>
      </c>
      <c r="D434" s="77">
        <v>44743</v>
      </c>
      <c r="E434" s="37"/>
      <c r="F434" s="56" t="s">
        <v>2099</v>
      </c>
      <c r="G434" s="83" t="s">
        <v>1492</v>
      </c>
      <c r="H434" s="53"/>
      <c r="I434" s="53"/>
      <c r="J434" s="48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</row>
    <row r="435" spans="1:21" s="39" customFormat="1" ht="38.25">
      <c r="A435" s="37">
        <v>2200799</v>
      </c>
      <c r="B435" s="37" t="s">
        <v>1493</v>
      </c>
      <c r="C435" s="37" t="s">
        <v>1484</v>
      </c>
      <c r="D435" s="77">
        <v>44694</v>
      </c>
      <c r="E435" s="37"/>
      <c r="F435" s="56" t="s">
        <v>2099</v>
      </c>
      <c r="G435" s="83" t="s">
        <v>1494</v>
      </c>
      <c r="H435" s="53"/>
      <c r="I435" s="53"/>
      <c r="J435" s="48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</row>
    <row r="436" spans="1:21" s="39" customFormat="1" ht="38.25">
      <c r="A436" s="37">
        <v>2200800</v>
      </c>
      <c r="B436" s="37" t="s">
        <v>1493</v>
      </c>
      <c r="C436" s="37" t="s">
        <v>1484</v>
      </c>
      <c r="D436" s="77">
        <v>44694</v>
      </c>
      <c r="E436" s="37"/>
      <c r="F436" s="56" t="s">
        <v>2099</v>
      </c>
      <c r="G436" s="83" t="s">
        <v>1494</v>
      </c>
      <c r="H436" s="53"/>
      <c r="I436" s="53"/>
      <c r="J436" s="48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</row>
    <row r="437" spans="1:21" s="39" customFormat="1" ht="38.25">
      <c r="A437" s="37">
        <v>2200801</v>
      </c>
      <c r="B437" s="37" t="s">
        <v>1495</v>
      </c>
      <c r="C437" s="37" t="s">
        <v>1799</v>
      </c>
      <c r="D437" s="77">
        <v>44694</v>
      </c>
      <c r="E437" s="37"/>
      <c r="F437" s="56" t="s">
        <v>2099</v>
      </c>
      <c r="G437" s="83" t="s">
        <v>1494</v>
      </c>
      <c r="H437" s="53"/>
      <c r="I437" s="53"/>
      <c r="J437" s="48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</row>
    <row r="438" spans="1:21" s="39" customFormat="1" ht="38.25">
      <c r="A438" s="37">
        <v>2200802</v>
      </c>
      <c r="B438" s="37" t="s">
        <v>1496</v>
      </c>
      <c r="C438" s="37" t="s">
        <v>1800</v>
      </c>
      <c r="D438" s="77">
        <v>44694</v>
      </c>
      <c r="E438" s="37"/>
      <c r="F438" s="56" t="s">
        <v>2099</v>
      </c>
      <c r="G438" s="83" t="s">
        <v>1494</v>
      </c>
      <c r="H438" s="53"/>
      <c r="I438" s="53"/>
      <c r="J438" s="48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</row>
    <row r="439" spans="1:21" s="39" customFormat="1" ht="38.25">
      <c r="A439" s="37">
        <v>2200803</v>
      </c>
      <c r="B439" s="37" t="s">
        <v>1497</v>
      </c>
      <c r="C439" s="37" t="s">
        <v>1801</v>
      </c>
      <c r="D439" s="106">
        <v>44694</v>
      </c>
      <c r="E439" s="37"/>
      <c r="F439" s="56" t="s">
        <v>2099</v>
      </c>
      <c r="G439" s="83" t="s">
        <v>1494</v>
      </c>
      <c r="H439" s="53"/>
      <c r="I439" s="53"/>
      <c r="J439" s="48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</row>
    <row r="440" spans="1:21" s="39" customFormat="1" ht="38.25">
      <c r="A440" s="37">
        <v>2200804</v>
      </c>
      <c r="B440" s="37" t="s">
        <v>1497</v>
      </c>
      <c r="C440" s="37" t="s">
        <v>1801</v>
      </c>
      <c r="D440" s="77">
        <v>44694</v>
      </c>
      <c r="E440" s="37"/>
      <c r="F440" s="56" t="s">
        <v>2099</v>
      </c>
      <c r="G440" s="83" t="s">
        <v>1494</v>
      </c>
      <c r="H440" s="53"/>
      <c r="I440" s="53"/>
      <c r="J440" s="48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</row>
    <row r="441" spans="1:21" s="39" customFormat="1" ht="38.25">
      <c r="A441" s="37">
        <v>2200805</v>
      </c>
      <c r="B441" s="37" t="s">
        <v>1497</v>
      </c>
      <c r="C441" s="37" t="s">
        <v>1801</v>
      </c>
      <c r="D441" s="77">
        <v>44694</v>
      </c>
      <c r="E441" s="37"/>
      <c r="F441" s="56" t="s">
        <v>2099</v>
      </c>
      <c r="G441" s="83" t="s">
        <v>1494</v>
      </c>
      <c r="H441" s="53"/>
      <c r="I441" s="53"/>
      <c r="J441" s="48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</row>
    <row r="442" spans="1:21" s="39" customFormat="1" ht="38.25">
      <c r="A442" s="37">
        <v>2200806</v>
      </c>
      <c r="B442" s="37" t="s">
        <v>1497</v>
      </c>
      <c r="C442" s="37" t="s">
        <v>1801</v>
      </c>
      <c r="D442" s="77">
        <v>44694</v>
      </c>
      <c r="E442" s="37"/>
      <c r="F442" s="56" t="s">
        <v>2099</v>
      </c>
      <c r="G442" s="83" t="s">
        <v>1494</v>
      </c>
      <c r="H442" s="53"/>
      <c r="I442" s="53"/>
      <c r="J442" s="48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</row>
    <row r="443" spans="1:21" s="39" customFormat="1" ht="38.25">
      <c r="A443" s="37">
        <v>2200807</v>
      </c>
      <c r="B443" s="37" t="s">
        <v>1497</v>
      </c>
      <c r="C443" s="37" t="s">
        <v>1801</v>
      </c>
      <c r="D443" s="77">
        <v>44694</v>
      </c>
      <c r="E443" s="37"/>
      <c r="F443" s="56" t="s">
        <v>2099</v>
      </c>
      <c r="G443" s="83" t="s">
        <v>1494</v>
      </c>
      <c r="H443" s="53"/>
      <c r="I443" s="53"/>
      <c r="J443" s="48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</row>
    <row r="444" spans="1:21" s="39" customFormat="1" ht="38.25">
      <c r="A444" s="37">
        <v>2200808</v>
      </c>
      <c r="B444" s="37" t="s">
        <v>1497</v>
      </c>
      <c r="C444" s="37" t="s">
        <v>1801</v>
      </c>
      <c r="D444" s="77">
        <v>44694</v>
      </c>
      <c r="E444" s="37"/>
      <c r="F444" s="56" t="s">
        <v>2099</v>
      </c>
      <c r="G444" s="83" t="s">
        <v>1494</v>
      </c>
      <c r="H444" s="53"/>
      <c r="I444" s="53"/>
      <c r="J444" s="48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</row>
    <row r="445" spans="1:21" s="39" customFormat="1" ht="38.25">
      <c r="A445" s="37">
        <v>2200809</v>
      </c>
      <c r="B445" s="37" t="s">
        <v>1498</v>
      </c>
      <c r="C445" s="37" t="s">
        <v>1802</v>
      </c>
      <c r="D445" s="77">
        <v>44694</v>
      </c>
      <c r="E445" s="37"/>
      <c r="F445" s="56" t="s">
        <v>2099</v>
      </c>
      <c r="G445" s="83" t="s">
        <v>1502</v>
      </c>
      <c r="H445" s="53"/>
      <c r="I445" s="53"/>
      <c r="J445" s="48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</row>
    <row r="446" spans="1:21" s="39" customFormat="1" ht="38.25">
      <c r="A446" s="37">
        <v>2200810</v>
      </c>
      <c r="B446" s="37" t="s">
        <v>1499</v>
      </c>
      <c r="C446" s="37" t="s">
        <v>1500</v>
      </c>
      <c r="D446" s="77">
        <v>44694</v>
      </c>
      <c r="E446" s="37"/>
      <c r="F446" s="56" t="s">
        <v>2099</v>
      </c>
      <c r="G446" s="83" t="s">
        <v>1501</v>
      </c>
      <c r="H446" s="53"/>
      <c r="I446" s="53"/>
      <c r="J446" s="48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</row>
    <row r="447" spans="1:21" s="39" customFormat="1" ht="38.25">
      <c r="A447" s="37">
        <v>2200811</v>
      </c>
      <c r="B447" s="37" t="s">
        <v>1503</v>
      </c>
      <c r="C447" s="37" t="s">
        <v>1504</v>
      </c>
      <c r="D447" s="77">
        <v>44694</v>
      </c>
      <c r="E447" s="37"/>
      <c r="F447" s="56" t="s">
        <v>2099</v>
      </c>
      <c r="G447" s="83" t="s">
        <v>1505</v>
      </c>
      <c r="H447" s="53"/>
      <c r="I447" s="53"/>
      <c r="J447" s="48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</row>
    <row r="448" spans="1:21" s="39" customFormat="1" ht="38.25">
      <c r="A448" s="37">
        <v>2200812</v>
      </c>
      <c r="B448" s="37" t="s">
        <v>1506</v>
      </c>
      <c r="C448" s="37" t="s">
        <v>787</v>
      </c>
      <c r="D448" s="77">
        <v>44694</v>
      </c>
      <c r="E448" s="37"/>
      <c r="F448" s="56" t="s">
        <v>2099</v>
      </c>
      <c r="G448" s="83" t="s">
        <v>1505</v>
      </c>
      <c r="H448" s="53"/>
      <c r="I448" s="53"/>
      <c r="J448" s="48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</row>
    <row r="449" spans="1:21" s="39" customFormat="1" ht="38.25">
      <c r="A449" s="37">
        <v>2200813</v>
      </c>
      <c r="B449" s="37" t="s">
        <v>788</v>
      </c>
      <c r="C449" s="37" t="s">
        <v>789</v>
      </c>
      <c r="D449" s="77">
        <v>44694</v>
      </c>
      <c r="E449" s="37"/>
      <c r="F449" s="56" t="s">
        <v>2099</v>
      </c>
      <c r="G449" s="83" t="s">
        <v>1505</v>
      </c>
      <c r="H449" s="53"/>
      <c r="I449" s="53"/>
      <c r="J449" s="48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</row>
    <row r="450" spans="1:21" s="39" customFormat="1" ht="38.25">
      <c r="A450" s="37">
        <v>2200814</v>
      </c>
      <c r="B450" s="37" t="s">
        <v>134</v>
      </c>
      <c r="C450" s="37" t="s">
        <v>828</v>
      </c>
      <c r="D450" s="37">
        <v>2013</v>
      </c>
      <c r="E450" s="37" t="s">
        <v>2266</v>
      </c>
      <c r="F450" s="83" t="s">
        <v>48</v>
      </c>
      <c r="G450" s="83" t="s">
        <v>327</v>
      </c>
      <c r="H450" s="53"/>
      <c r="I450" s="53"/>
      <c r="J450" s="48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</row>
    <row r="451" spans="1:21" s="39" customFormat="1" ht="12.75">
      <c r="A451" s="37">
        <v>2200815</v>
      </c>
      <c r="B451" s="37" t="s">
        <v>82</v>
      </c>
      <c r="C451" s="37" t="s">
        <v>527</v>
      </c>
      <c r="D451" s="77">
        <v>40543</v>
      </c>
      <c r="E451" s="37"/>
      <c r="F451" s="83" t="s">
        <v>48</v>
      </c>
      <c r="G451" s="83" t="s">
        <v>241</v>
      </c>
      <c r="H451" s="53"/>
      <c r="I451" s="53"/>
      <c r="J451" s="48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</row>
    <row r="452" spans="1:21" s="39" customFormat="1" ht="25.5">
      <c r="A452" s="37">
        <v>2200816</v>
      </c>
      <c r="B452" s="37" t="s">
        <v>531</v>
      </c>
      <c r="C452" s="37" t="s">
        <v>398</v>
      </c>
      <c r="D452" s="77">
        <v>40867</v>
      </c>
      <c r="E452" s="37"/>
      <c r="F452" s="83" t="s">
        <v>48</v>
      </c>
      <c r="G452" s="83" t="s">
        <v>241</v>
      </c>
      <c r="H452" s="53"/>
      <c r="I452" s="53"/>
      <c r="J452" s="48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</row>
    <row r="453" spans="1:21" s="39" customFormat="1" ht="12.75">
      <c r="A453" s="37">
        <v>2200817</v>
      </c>
      <c r="B453" s="37" t="s">
        <v>530</v>
      </c>
      <c r="C453" s="37" t="s">
        <v>1803</v>
      </c>
      <c r="D453" s="37">
        <v>2011</v>
      </c>
      <c r="E453" s="37"/>
      <c r="F453" s="83" t="s">
        <v>48</v>
      </c>
      <c r="G453" s="83" t="s">
        <v>241</v>
      </c>
      <c r="H453" s="53"/>
      <c r="I453" s="53"/>
      <c r="J453" s="48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</row>
    <row r="454" spans="1:21" s="39" customFormat="1" ht="12.75">
      <c r="A454" s="37">
        <v>2200818</v>
      </c>
      <c r="B454" s="37" t="s">
        <v>83</v>
      </c>
      <c r="C454" s="37" t="s">
        <v>528</v>
      </c>
      <c r="D454" s="37">
        <v>2010</v>
      </c>
      <c r="E454" s="37"/>
      <c r="F454" s="83" t="s">
        <v>48</v>
      </c>
      <c r="G454" s="83" t="s">
        <v>241</v>
      </c>
      <c r="H454" s="53"/>
      <c r="I454" s="53"/>
      <c r="J454" s="48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</row>
    <row r="455" spans="1:21" s="39" customFormat="1" ht="25.5">
      <c r="A455" s="37">
        <v>2200819</v>
      </c>
      <c r="B455" s="37" t="s">
        <v>529</v>
      </c>
      <c r="C455" s="37" t="s">
        <v>1804</v>
      </c>
      <c r="D455" s="77">
        <v>42558</v>
      </c>
      <c r="E455" s="37"/>
      <c r="F455" s="83" t="s">
        <v>48</v>
      </c>
      <c r="G455" s="83" t="s">
        <v>241</v>
      </c>
      <c r="H455" s="53"/>
      <c r="I455" s="53"/>
      <c r="J455" s="48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</row>
    <row r="456" spans="1:21" s="39" customFormat="1" ht="38.25">
      <c r="A456" s="37">
        <v>2200820</v>
      </c>
      <c r="B456" s="37" t="s">
        <v>971</v>
      </c>
      <c r="C456" s="37" t="s">
        <v>1805</v>
      </c>
      <c r="D456" s="77">
        <v>44069</v>
      </c>
      <c r="E456" s="37"/>
      <c r="F456" s="83" t="s">
        <v>48</v>
      </c>
      <c r="G456" s="83" t="s">
        <v>241</v>
      </c>
      <c r="H456" s="53"/>
      <c r="I456" s="53"/>
      <c r="J456" s="48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</row>
    <row r="457" spans="1:21" s="39" customFormat="1" ht="12.75">
      <c r="A457" s="37">
        <v>2200821</v>
      </c>
      <c r="B457" s="37" t="s">
        <v>424</v>
      </c>
      <c r="C457" s="37" t="s">
        <v>425</v>
      </c>
      <c r="D457" s="77">
        <v>39650</v>
      </c>
      <c r="E457" s="37"/>
      <c r="F457" s="83" t="s">
        <v>48</v>
      </c>
      <c r="G457" s="83" t="s">
        <v>241</v>
      </c>
      <c r="H457" s="53"/>
      <c r="I457" s="53"/>
      <c r="J457" s="48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</row>
    <row r="458" spans="1:21" s="39" customFormat="1" ht="12.75">
      <c r="A458" s="37">
        <v>2200822</v>
      </c>
      <c r="B458" s="37" t="s">
        <v>328</v>
      </c>
      <c r="C458" s="37" t="s">
        <v>426</v>
      </c>
      <c r="D458" s="77">
        <v>40819</v>
      </c>
      <c r="E458" s="37"/>
      <c r="F458" s="83" t="s">
        <v>48</v>
      </c>
      <c r="G458" s="83" t="s">
        <v>241</v>
      </c>
      <c r="H458" s="53"/>
      <c r="I458" s="53"/>
      <c r="J458" s="48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</row>
    <row r="459" spans="1:21" s="39" customFormat="1" ht="25.5">
      <c r="A459" s="37">
        <v>2200823</v>
      </c>
      <c r="B459" s="37" t="s">
        <v>305</v>
      </c>
      <c r="C459" s="37" t="s">
        <v>1806</v>
      </c>
      <c r="D459" s="77">
        <v>41834</v>
      </c>
      <c r="E459" s="37"/>
      <c r="F459" s="83" t="s">
        <v>48</v>
      </c>
      <c r="G459" s="83" t="s">
        <v>241</v>
      </c>
      <c r="H459" s="53"/>
      <c r="I459" s="53"/>
      <c r="J459" s="48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</row>
    <row r="460" spans="1:21" s="39" customFormat="1" ht="25.5">
      <c r="A460" s="37">
        <v>2200824</v>
      </c>
      <c r="B460" s="37" t="s">
        <v>301</v>
      </c>
      <c r="C460" s="37" t="s">
        <v>683</v>
      </c>
      <c r="D460" s="77">
        <v>41939</v>
      </c>
      <c r="E460" s="37"/>
      <c r="F460" s="83" t="s">
        <v>48</v>
      </c>
      <c r="G460" s="83" t="s">
        <v>241</v>
      </c>
      <c r="H460" s="53"/>
      <c r="I460" s="53"/>
      <c r="J460" s="48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</row>
    <row r="461" spans="1:21" s="39" customFormat="1" ht="25.5">
      <c r="A461" s="37">
        <v>2200825</v>
      </c>
      <c r="B461" s="37" t="s">
        <v>301</v>
      </c>
      <c r="C461" s="37" t="s">
        <v>683</v>
      </c>
      <c r="D461" s="77">
        <v>41939</v>
      </c>
      <c r="E461" s="37"/>
      <c r="F461" s="83" t="s">
        <v>48</v>
      </c>
      <c r="G461" s="83" t="s">
        <v>241</v>
      </c>
      <c r="H461" s="53"/>
      <c r="I461" s="53"/>
      <c r="J461" s="48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</row>
    <row r="462" spans="1:21" s="39" customFormat="1" ht="25.5">
      <c r="A462" s="37">
        <v>2200826</v>
      </c>
      <c r="B462" s="37" t="s">
        <v>301</v>
      </c>
      <c r="C462" s="37" t="s">
        <v>683</v>
      </c>
      <c r="D462" s="77">
        <v>41939</v>
      </c>
      <c r="E462" s="37"/>
      <c r="F462" s="83" t="s">
        <v>48</v>
      </c>
      <c r="G462" s="83" t="s">
        <v>241</v>
      </c>
      <c r="H462" s="53"/>
      <c r="I462" s="53"/>
      <c r="J462" s="48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</row>
    <row r="463" spans="1:21" s="39" customFormat="1" ht="25.5">
      <c r="A463" s="37">
        <v>2200827</v>
      </c>
      <c r="B463" s="37" t="s">
        <v>318</v>
      </c>
      <c r="C463" s="37" t="s">
        <v>670</v>
      </c>
      <c r="D463" s="77">
        <v>41780</v>
      </c>
      <c r="E463" s="37"/>
      <c r="F463" s="83" t="s">
        <v>48</v>
      </c>
      <c r="G463" s="83" t="s">
        <v>241</v>
      </c>
      <c r="H463" s="53"/>
      <c r="I463" s="53"/>
      <c r="J463" s="48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</row>
    <row r="464" spans="1:21" s="39" customFormat="1" ht="25.5">
      <c r="A464" s="37">
        <v>2200828</v>
      </c>
      <c r="B464" s="37" t="s">
        <v>301</v>
      </c>
      <c r="C464" s="37" t="s">
        <v>831</v>
      </c>
      <c r="D464" s="77">
        <v>41730</v>
      </c>
      <c r="E464" s="37"/>
      <c r="F464" s="83" t="s">
        <v>48</v>
      </c>
      <c r="G464" s="83" t="s">
        <v>241</v>
      </c>
      <c r="H464" s="53"/>
      <c r="I464" s="53"/>
      <c r="J464" s="48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</row>
    <row r="465" spans="1:21" s="39" customFormat="1" ht="12.75">
      <c r="A465" s="37">
        <v>2200829</v>
      </c>
      <c r="B465" s="37" t="s">
        <v>329</v>
      </c>
      <c r="C465" s="37" t="s">
        <v>427</v>
      </c>
      <c r="D465" s="77">
        <v>39083</v>
      </c>
      <c r="E465" s="37"/>
      <c r="F465" s="83" t="s">
        <v>48</v>
      </c>
      <c r="G465" s="83" t="s">
        <v>241</v>
      </c>
      <c r="H465" s="53"/>
      <c r="I465" s="53"/>
      <c r="J465" s="48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</row>
    <row r="466" spans="1:21" s="39" customFormat="1" ht="25.5">
      <c r="A466" s="37">
        <v>2200830</v>
      </c>
      <c r="B466" s="37" t="s">
        <v>306</v>
      </c>
      <c r="C466" s="37" t="s">
        <v>830</v>
      </c>
      <c r="D466" s="77">
        <v>41306</v>
      </c>
      <c r="E466" s="37"/>
      <c r="F466" s="83" t="s">
        <v>48</v>
      </c>
      <c r="G466" s="83" t="s">
        <v>241</v>
      </c>
      <c r="H466" s="53"/>
      <c r="I466" s="53"/>
      <c r="J466" s="48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</row>
    <row r="467" spans="1:21" s="39" customFormat="1" ht="25.5">
      <c r="A467" s="37">
        <v>2200831</v>
      </c>
      <c r="B467" s="37" t="s">
        <v>330</v>
      </c>
      <c r="C467" s="37" t="s">
        <v>829</v>
      </c>
      <c r="D467" s="77">
        <v>41540</v>
      </c>
      <c r="E467" s="37"/>
      <c r="F467" s="83" t="s">
        <v>48</v>
      </c>
      <c r="G467" s="83" t="s">
        <v>241</v>
      </c>
      <c r="H467" s="53"/>
      <c r="I467" s="53"/>
      <c r="J467" s="48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</row>
    <row r="468" spans="1:21" s="39" customFormat="1" ht="38.25">
      <c r="A468" s="37">
        <v>2200832</v>
      </c>
      <c r="B468" s="37" t="s">
        <v>428</v>
      </c>
      <c r="C468" s="37" t="s">
        <v>1807</v>
      </c>
      <c r="D468" s="37">
        <v>2017</v>
      </c>
      <c r="E468" s="37"/>
      <c r="F468" s="83" t="s">
        <v>48</v>
      </c>
      <c r="G468" s="83" t="s">
        <v>689</v>
      </c>
      <c r="H468" s="53"/>
      <c r="I468" s="53"/>
      <c r="J468" s="48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</row>
    <row r="469" spans="1:21" s="39" customFormat="1" ht="51">
      <c r="A469" s="37">
        <v>2200833</v>
      </c>
      <c r="B469" s="37" t="s">
        <v>887</v>
      </c>
      <c r="C469" s="37" t="s">
        <v>905</v>
      </c>
      <c r="D469" s="77">
        <v>43537</v>
      </c>
      <c r="E469" s="37"/>
      <c r="F469" s="83" t="s">
        <v>48</v>
      </c>
      <c r="G469" s="83" t="s">
        <v>1099</v>
      </c>
      <c r="H469" s="53"/>
      <c r="I469" s="53"/>
      <c r="J469" s="48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</row>
    <row r="470" spans="1:21" s="39" customFormat="1" ht="12.75">
      <c r="A470" s="37">
        <v>2200834</v>
      </c>
      <c r="B470" s="37" t="s">
        <v>969</v>
      </c>
      <c r="C470" s="37" t="s">
        <v>1808</v>
      </c>
      <c r="D470" s="77">
        <v>44195</v>
      </c>
      <c r="E470" s="37"/>
      <c r="F470" s="83" t="s">
        <v>48</v>
      </c>
      <c r="G470" s="83" t="s">
        <v>241</v>
      </c>
      <c r="H470" s="53"/>
      <c r="I470" s="53"/>
      <c r="J470" s="48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</row>
    <row r="471" spans="1:21" s="39" customFormat="1" ht="12.75">
      <c r="A471" s="37">
        <v>2200835</v>
      </c>
      <c r="B471" s="37" t="s">
        <v>970</v>
      </c>
      <c r="C471" s="37" t="s">
        <v>1808</v>
      </c>
      <c r="D471" s="77">
        <v>44195</v>
      </c>
      <c r="E471" s="37"/>
      <c r="F471" s="83" t="s">
        <v>48</v>
      </c>
      <c r="G471" s="83" t="s">
        <v>241</v>
      </c>
      <c r="H471" s="53"/>
      <c r="I471" s="53"/>
      <c r="J471" s="48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</row>
    <row r="472" spans="1:21" s="39" customFormat="1" ht="12.75">
      <c r="A472" s="37">
        <v>2200836</v>
      </c>
      <c r="B472" s="37" t="s">
        <v>1280</v>
      </c>
      <c r="C472" s="37" t="s">
        <v>1809</v>
      </c>
      <c r="D472" s="77" t="s">
        <v>1426</v>
      </c>
      <c r="E472" s="37"/>
      <c r="F472" s="83" t="s">
        <v>48</v>
      </c>
      <c r="G472" s="83" t="s">
        <v>241</v>
      </c>
      <c r="H472" s="53"/>
      <c r="I472" s="53"/>
      <c r="J472" s="48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</row>
    <row r="473" spans="1:21" s="39" customFormat="1" ht="25.5">
      <c r="A473" s="37">
        <v>2200837</v>
      </c>
      <c r="B473" s="37" t="s">
        <v>1427</v>
      </c>
      <c r="C473" s="37" t="s">
        <v>1810</v>
      </c>
      <c r="D473" s="77">
        <v>44470</v>
      </c>
      <c r="E473" s="37"/>
      <c r="F473" s="83" t="s">
        <v>48</v>
      </c>
      <c r="G473" s="83" t="s">
        <v>241</v>
      </c>
      <c r="H473" s="53"/>
      <c r="I473" s="53"/>
      <c r="J473" s="48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</row>
    <row r="474" spans="1:21" s="39" customFormat="1" ht="38.25">
      <c r="A474" s="37">
        <v>2200838</v>
      </c>
      <c r="B474" s="37" t="s">
        <v>1472</v>
      </c>
      <c r="C474" s="37" t="s">
        <v>1473</v>
      </c>
      <c r="D474" s="77">
        <v>44801</v>
      </c>
      <c r="E474" s="37"/>
      <c r="F474" s="83" t="s">
        <v>48</v>
      </c>
      <c r="G474" s="83" t="s">
        <v>1474</v>
      </c>
      <c r="H474" s="53"/>
      <c r="I474" s="53"/>
      <c r="J474" s="48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</row>
    <row r="475" spans="1:21" s="39" customFormat="1" ht="38.25">
      <c r="A475" s="37">
        <v>2200839</v>
      </c>
      <c r="B475" s="37" t="s">
        <v>1475</v>
      </c>
      <c r="C475" s="37" t="s">
        <v>1811</v>
      </c>
      <c r="D475" s="77">
        <v>44922</v>
      </c>
      <c r="E475" s="37"/>
      <c r="F475" s="83" t="s">
        <v>48</v>
      </c>
      <c r="G475" s="83" t="s">
        <v>1476</v>
      </c>
      <c r="H475" s="53"/>
      <c r="I475" s="53"/>
      <c r="J475" s="48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</row>
    <row r="476" spans="1:21" s="39" customFormat="1" ht="38.25">
      <c r="A476" s="37">
        <v>2200840</v>
      </c>
      <c r="B476" s="37" t="s">
        <v>922</v>
      </c>
      <c r="C476" s="37" t="s">
        <v>1812</v>
      </c>
      <c r="D476" s="77">
        <v>44922</v>
      </c>
      <c r="E476" s="37"/>
      <c r="F476" s="83" t="s">
        <v>48</v>
      </c>
      <c r="G476" s="83" t="s">
        <v>1477</v>
      </c>
      <c r="H476" s="53"/>
      <c r="I476" s="53"/>
      <c r="J476" s="48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</row>
    <row r="477" spans="1:21" s="39" customFormat="1" ht="38.25">
      <c r="A477" s="37">
        <v>2200841</v>
      </c>
      <c r="B477" s="37" t="s">
        <v>1478</v>
      </c>
      <c r="C477" s="37" t="s">
        <v>1479</v>
      </c>
      <c r="D477" s="77">
        <v>44922</v>
      </c>
      <c r="E477" s="37"/>
      <c r="F477" s="83" t="s">
        <v>48</v>
      </c>
      <c r="G477" s="83" t="s">
        <v>1480</v>
      </c>
      <c r="H477" s="53"/>
      <c r="I477" s="53"/>
      <c r="J477" s="48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</row>
    <row r="478" spans="1:21" s="39" customFormat="1" ht="38.25">
      <c r="A478" s="37">
        <v>2200842</v>
      </c>
      <c r="B478" s="37" t="s">
        <v>1481</v>
      </c>
      <c r="C478" s="37" t="s">
        <v>1482</v>
      </c>
      <c r="D478" s="77">
        <v>44922</v>
      </c>
      <c r="E478" s="37"/>
      <c r="F478" s="83" t="s">
        <v>48</v>
      </c>
      <c r="G478" s="83" t="s">
        <v>1480</v>
      </c>
      <c r="H478" s="53"/>
      <c r="I478" s="53"/>
      <c r="J478" s="48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</row>
    <row r="479" spans="1:21" s="39" customFormat="1" ht="38.25">
      <c r="A479" s="37">
        <v>2200843</v>
      </c>
      <c r="B479" s="37" t="s">
        <v>1481</v>
      </c>
      <c r="C479" s="37" t="s">
        <v>1482</v>
      </c>
      <c r="D479" s="77">
        <v>44922</v>
      </c>
      <c r="E479" s="37"/>
      <c r="F479" s="83" t="s">
        <v>48</v>
      </c>
      <c r="G479" s="83" t="s">
        <v>1480</v>
      </c>
      <c r="H479" s="53"/>
      <c r="I479" s="53"/>
      <c r="J479" s="48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</row>
    <row r="480" spans="1:21" s="39" customFormat="1" ht="38.25">
      <c r="A480" s="37">
        <v>2200844</v>
      </c>
      <c r="B480" s="37" t="s">
        <v>532</v>
      </c>
      <c r="C480" s="37" t="s">
        <v>1257</v>
      </c>
      <c r="D480" s="37">
        <v>2013</v>
      </c>
      <c r="E480" s="37" t="s">
        <v>340</v>
      </c>
      <c r="F480" s="83" t="s">
        <v>98</v>
      </c>
      <c r="G480" s="83" t="s">
        <v>429</v>
      </c>
      <c r="H480" s="53"/>
      <c r="I480" s="53"/>
      <c r="J480" s="48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</row>
    <row r="481" spans="1:21" s="39" customFormat="1" ht="25.5">
      <c r="A481" s="37">
        <v>2200845</v>
      </c>
      <c r="B481" s="37" t="s">
        <v>302</v>
      </c>
      <c r="C481" s="37" t="s">
        <v>1005</v>
      </c>
      <c r="D481" s="37">
        <v>2011</v>
      </c>
      <c r="E481" s="37"/>
      <c r="F481" s="83" t="s">
        <v>98</v>
      </c>
      <c r="G481" s="83" t="s">
        <v>241</v>
      </c>
      <c r="H481" s="53"/>
      <c r="I481" s="53"/>
      <c r="J481" s="48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</row>
    <row r="482" spans="1:21" s="39" customFormat="1" ht="25.5">
      <c r="A482" s="37">
        <v>2200846</v>
      </c>
      <c r="B482" s="37" t="s">
        <v>302</v>
      </c>
      <c r="C482" s="37" t="s">
        <v>1006</v>
      </c>
      <c r="D482" s="37">
        <v>2013</v>
      </c>
      <c r="E482" s="37"/>
      <c r="F482" s="83" t="s">
        <v>98</v>
      </c>
      <c r="G482" s="83" t="s">
        <v>241</v>
      </c>
      <c r="H482" s="53"/>
      <c r="I482" s="53"/>
      <c r="J482" s="48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</row>
    <row r="483" spans="1:21" s="39" customFormat="1" ht="25.5">
      <c r="A483" s="37">
        <v>2200847</v>
      </c>
      <c r="B483" s="37" t="s">
        <v>305</v>
      </c>
      <c r="C483" s="37" t="s">
        <v>1813</v>
      </c>
      <c r="D483" s="37">
        <v>2014</v>
      </c>
      <c r="E483" s="37"/>
      <c r="F483" s="83" t="s">
        <v>98</v>
      </c>
      <c r="G483" s="83" t="s">
        <v>241</v>
      </c>
      <c r="H483" s="53"/>
      <c r="I483" s="53"/>
      <c r="J483" s="48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</row>
    <row r="484" spans="1:21" s="39" customFormat="1" ht="25.5">
      <c r="A484" s="37">
        <v>2200848</v>
      </c>
      <c r="B484" s="37" t="s">
        <v>333</v>
      </c>
      <c r="C484" s="37" t="s">
        <v>1814</v>
      </c>
      <c r="D484" s="37">
        <v>2014</v>
      </c>
      <c r="E484" s="37"/>
      <c r="F484" s="83" t="s">
        <v>98</v>
      </c>
      <c r="G484" s="83" t="s">
        <v>241</v>
      </c>
      <c r="H484" s="53"/>
      <c r="I484" s="53"/>
      <c r="J484" s="48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</row>
    <row r="485" spans="1:21" s="39" customFormat="1" ht="25.5">
      <c r="A485" s="37">
        <v>2200849</v>
      </c>
      <c r="B485" s="37" t="s">
        <v>341</v>
      </c>
      <c r="C485" s="37" t="s">
        <v>1815</v>
      </c>
      <c r="D485" s="37">
        <v>2008</v>
      </c>
      <c r="E485" s="37"/>
      <c r="F485" s="83" t="s">
        <v>98</v>
      </c>
      <c r="G485" s="83" t="s">
        <v>241</v>
      </c>
      <c r="H485" s="53"/>
      <c r="I485" s="53"/>
      <c r="J485" s="48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</row>
    <row r="486" spans="1:21" s="39" customFormat="1" ht="25.5">
      <c r="A486" s="37">
        <v>2200850</v>
      </c>
      <c r="B486" s="37" t="s">
        <v>334</v>
      </c>
      <c r="C486" s="37" t="s">
        <v>1007</v>
      </c>
      <c r="D486" s="37">
        <v>2009</v>
      </c>
      <c r="E486" s="37"/>
      <c r="F486" s="83" t="s">
        <v>98</v>
      </c>
      <c r="G486" s="83" t="s">
        <v>241</v>
      </c>
      <c r="H486" s="53"/>
      <c r="I486" s="53"/>
      <c r="J486" s="48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</row>
    <row r="487" spans="1:21" s="39" customFormat="1" ht="25.5">
      <c r="A487" s="37">
        <v>2200851</v>
      </c>
      <c r="B487" s="37" t="s">
        <v>430</v>
      </c>
      <c r="C487" s="37" t="s">
        <v>1816</v>
      </c>
      <c r="D487" s="37">
        <v>2011</v>
      </c>
      <c r="E487" s="37"/>
      <c r="F487" s="83" t="s">
        <v>98</v>
      </c>
      <c r="G487" s="83" t="s">
        <v>241</v>
      </c>
      <c r="H487" s="53"/>
      <c r="I487" s="53"/>
      <c r="J487" s="48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</row>
    <row r="488" spans="1:21" s="39" customFormat="1" ht="25.5">
      <c r="A488" s="37">
        <v>2200852</v>
      </c>
      <c r="B488" s="37" t="s">
        <v>431</v>
      </c>
      <c r="C488" s="37" t="s">
        <v>1009</v>
      </c>
      <c r="D488" s="37">
        <v>2012</v>
      </c>
      <c r="E488" s="37"/>
      <c r="F488" s="83" t="s">
        <v>98</v>
      </c>
      <c r="G488" s="83" t="s">
        <v>241</v>
      </c>
      <c r="H488" s="53"/>
      <c r="I488" s="53"/>
      <c r="J488" s="48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</row>
    <row r="489" spans="1:21" s="39" customFormat="1" ht="25.5">
      <c r="A489" s="37">
        <v>2200853</v>
      </c>
      <c r="B489" s="37" t="s">
        <v>432</v>
      </c>
      <c r="C489" s="37" t="s">
        <v>1008</v>
      </c>
      <c r="D489" s="37"/>
      <c r="E489" s="37"/>
      <c r="F489" s="83" t="s">
        <v>98</v>
      </c>
      <c r="G489" s="83" t="s">
        <v>241</v>
      </c>
      <c r="H489" s="53"/>
      <c r="I489" s="53"/>
      <c r="J489" s="48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</row>
    <row r="490" spans="1:21" s="39" customFormat="1" ht="89.25">
      <c r="A490" s="37">
        <v>2200854</v>
      </c>
      <c r="B490" s="37" t="s">
        <v>906</v>
      </c>
      <c r="C490" s="27" t="s">
        <v>1010</v>
      </c>
      <c r="D490" s="37"/>
      <c r="E490" s="37"/>
      <c r="F490" s="83" t="s">
        <v>98</v>
      </c>
      <c r="G490" s="83" t="s">
        <v>241</v>
      </c>
      <c r="H490" s="53"/>
      <c r="I490" s="53"/>
      <c r="J490" s="48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</row>
    <row r="491" spans="1:21" s="39" customFormat="1" ht="25.5">
      <c r="A491" s="37">
        <v>2200855</v>
      </c>
      <c r="B491" s="37" t="s">
        <v>907</v>
      </c>
      <c r="C491" s="37" t="s">
        <v>1817</v>
      </c>
      <c r="D491" s="37"/>
      <c r="E491" s="37"/>
      <c r="F491" s="83" t="s">
        <v>98</v>
      </c>
      <c r="G491" s="83" t="s">
        <v>241</v>
      </c>
      <c r="H491" s="53"/>
      <c r="I491" s="53"/>
      <c r="J491" s="48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</row>
    <row r="492" spans="1:21" s="39" customFormat="1" ht="25.5">
      <c r="A492" s="37">
        <v>2200856</v>
      </c>
      <c r="B492" s="37" t="s">
        <v>968</v>
      </c>
      <c r="C492" s="37" t="s">
        <v>1818</v>
      </c>
      <c r="D492" s="37"/>
      <c r="E492" s="37"/>
      <c r="F492" s="83" t="s">
        <v>98</v>
      </c>
      <c r="G492" s="83" t="s">
        <v>241</v>
      </c>
      <c r="H492" s="53"/>
      <c r="I492" s="53"/>
      <c r="J492" s="48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</row>
    <row r="493" spans="1:21" s="39" customFormat="1" ht="38.25">
      <c r="A493" s="37">
        <v>2200857</v>
      </c>
      <c r="B493" s="37" t="s">
        <v>1486</v>
      </c>
      <c r="C493" s="37" t="s">
        <v>1819</v>
      </c>
      <c r="D493" s="37"/>
      <c r="E493" s="37"/>
      <c r="F493" s="83" t="s">
        <v>98</v>
      </c>
      <c r="G493" s="83" t="s">
        <v>1487</v>
      </c>
      <c r="H493" s="53"/>
      <c r="I493" s="53"/>
      <c r="J493" s="48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</row>
    <row r="494" spans="1:21" s="39" customFormat="1" ht="25.5">
      <c r="A494" s="37">
        <v>2200858</v>
      </c>
      <c r="B494" s="37" t="s">
        <v>1488</v>
      </c>
      <c r="C494" s="37" t="s">
        <v>1820</v>
      </c>
      <c r="D494" s="37"/>
      <c r="E494" s="37"/>
      <c r="F494" s="83" t="s">
        <v>98</v>
      </c>
      <c r="G494" s="83" t="s">
        <v>241</v>
      </c>
      <c r="H494" s="53"/>
      <c r="I494" s="53"/>
      <c r="J494" s="48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</row>
    <row r="495" spans="1:21" s="39" customFormat="1" ht="25.5">
      <c r="A495" s="37">
        <v>2200859</v>
      </c>
      <c r="B495" s="37" t="s">
        <v>1489</v>
      </c>
      <c r="C495" s="37" t="s">
        <v>1821</v>
      </c>
      <c r="D495" s="37"/>
      <c r="E495" s="37"/>
      <c r="F495" s="83" t="s">
        <v>98</v>
      </c>
      <c r="G495" s="83" t="s">
        <v>241</v>
      </c>
      <c r="H495" s="53"/>
      <c r="I495" s="53"/>
      <c r="J495" s="48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</row>
    <row r="496" spans="1:21" s="39" customFormat="1" ht="38.25">
      <c r="A496" s="37">
        <v>2200860</v>
      </c>
      <c r="B496" s="37" t="s">
        <v>336</v>
      </c>
      <c r="C496" s="37" t="s">
        <v>1822</v>
      </c>
      <c r="D496" s="77">
        <v>42905</v>
      </c>
      <c r="E496" s="37"/>
      <c r="F496" s="83" t="s">
        <v>1513</v>
      </c>
      <c r="G496" s="83" t="s">
        <v>680</v>
      </c>
      <c r="H496" s="53"/>
      <c r="I496" s="53"/>
      <c r="J496" s="48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</row>
    <row r="497" spans="1:21" s="39" customFormat="1" ht="38.25">
      <c r="A497" s="37">
        <v>2200861</v>
      </c>
      <c r="B497" s="37" t="s">
        <v>337</v>
      </c>
      <c r="C497" s="37" t="s">
        <v>447</v>
      </c>
      <c r="D497" s="77">
        <v>42905</v>
      </c>
      <c r="E497" s="37"/>
      <c r="F497" s="83" t="s">
        <v>559</v>
      </c>
      <c r="G497" s="83" t="s">
        <v>680</v>
      </c>
      <c r="H497" s="53"/>
      <c r="I497" s="53"/>
      <c r="J497" s="48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</row>
    <row r="498" spans="1:21" s="39" customFormat="1" ht="38.25">
      <c r="A498" s="37">
        <v>2200862</v>
      </c>
      <c r="B498" s="37" t="s">
        <v>444</v>
      </c>
      <c r="C498" s="37" t="s">
        <v>1823</v>
      </c>
      <c r="D498" s="77">
        <v>42844</v>
      </c>
      <c r="E498" s="77"/>
      <c r="F498" s="83" t="s">
        <v>559</v>
      </c>
      <c r="G498" s="83" t="s">
        <v>680</v>
      </c>
      <c r="H498" s="53"/>
      <c r="I498" s="53"/>
      <c r="J498" s="48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</row>
    <row r="499" spans="1:21" s="39" customFormat="1" ht="38.25">
      <c r="A499" s="37">
        <v>2200863</v>
      </c>
      <c r="B499" s="37" t="s">
        <v>1216</v>
      </c>
      <c r="C499" s="37" t="s">
        <v>445</v>
      </c>
      <c r="D499" s="77">
        <v>42905</v>
      </c>
      <c r="E499" s="37"/>
      <c r="F499" s="83" t="s">
        <v>559</v>
      </c>
      <c r="G499" s="83" t="s">
        <v>680</v>
      </c>
      <c r="H499" s="53"/>
      <c r="I499" s="53"/>
      <c r="J499" s="48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</row>
    <row r="500" spans="1:21" s="39" customFormat="1" ht="38.25">
      <c r="A500" s="37">
        <v>2200864</v>
      </c>
      <c r="B500" s="37" t="s">
        <v>446</v>
      </c>
      <c r="C500" s="37" t="s">
        <v>1824</v>
      </c>
      <c r="D500" s="77">
        <v>42905</v>
      </c>
      <c r="E500" s="37"/>
      <c r="F500" s="83" t="s">
        <v>559</v>
      </c>
      <c r="G500" s="83" t="s">
        <v>680</v>
      </c>
      <c r="H500" s="53"/>
      <c r="I500" s="53"/>
      <c r="J500" s="48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</row>
    <row r="501" spans="1:21" s="39" customFormat="1" ht="38.25">
      <c r="A501" s="37">
        <v>2200865</v>
      </c>
      <c r="B501" s="37" t="s">
        <v>534</v>
      </c>
      <c r="C501" s="37" t="s">
        <v>1514</v>
      </c>
      <c r="D501" s="77">
        <v>42905</v>
      </c>
      <c r="E501" s="37"/>
      <c r="F501" s="83" t="s">
        <v>559</v>
      </c>
      <c r="G501" s="83" t="s">
        <v>680</v>
      </c>
      <c r="H501" s="53"/>
      <c r="I501" s="53"/>
      <c r="J501" s="48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</row>
    <row r="502" spans="1:21" s="39" customFormat="1" ht="25.5">
      <c r="A502" s="37">
        <v>2200866</v>
      </c>
      <c r="B502" s="37" t="s">
        <v>85</v>
      </c>
      <c r="C502" s="42" t="s">
        <v>2081</v>
      </c>
      <c r="D502" s="162">
        <v>44617</v>
      </c>
      <c r="E502" s="37"/>
      <c r="F502" s="83" t="s">
        <v>119</v>
      </c>
      <c r="G502" s="56" t="s">
        <v>2082</v>
      </c>
      <c r="H502" s="53"/>
      <c r="I502" s="53"/>
      <c r="J502" s="48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</row>
    <row r="503" spans="1:21" s="39" customFormat="1" ht="25.5">
      <c r="A503" s="37">
        <v>2200867</v>
      </c>
      <c r="B503" s="37" t="s">
        <v>332</v>
      </c>
      <c r="C503" s="37" t="s">
        <v>1376</v>
      </c>
      <c r="D503" s="37">
        <v>2009</v>
      </c>
      <c r="E503" s="37"/>
      <c r="F503" s="83" t="s">
        <v>119</v>
      </c>
      <c r="G503" s="83" t="s">
        <v>1560</v>
      </c>
      <c r="H503" s="53"/>
      <c r="I503" s="53"/>
      <c r="J503" s="48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</row>
    <row r="504" spans="1:21" s="39" customFormat="1" ht="25.5">
      <c r="A504" s="37">
        <v>2200868</v>
      </c>
      <c r="B504" s="37" t="s">
        <v>306</v>
      </c>
      <c r="C504" s="37" t="s">
        <v>684</v>
      </c>
      <c r="D504" s="37">
        <v>2013</v>
      </c>
      <c r="E504" s="37"/>
      <c r="F504" s="83" t="s">
        <v>119</v>
      </c>
      <c r="G504" s="83" t="s">
        <v>1560</v>
      </c>
      <c r="H504" s="53"/>
      <c r="I504" s="53"/>
      <c r="J504" s="48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</row>
    <row r="505" spans="1:21" s="39" customFormat="1" ht="25.5">
      <c r="A505" s="37">
        <v>2200869</v>
      </c>
      <c r="B505" s="37" t="s">
        <v>301</v>
      </c>
      <c r="C505" s="37" t="s">
        <v>894</v>
      </c>
      <c r="D505" s="37">
        <v>2011</v>
      </c>
      <c r="E505" s="37"/>
      <c r="F505" s="83" t="s">
        <v>119</v>
      </c>
      <c r="G505" s="83" t="s">
        <v>1560</v>
      </c>
      <c r="H505" s="53"/>
      <c r="I505" s="53"/>
      <c r="J505" s="48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</row>
    <row r="506" spans="1:21" s="39" customFormat="1" ht="25.5">
      <c r="A506" s="37">
        <v>2200870</v>
      </c>
      <c r="B506" s="37" t="s">
        <v>301</v>
      </c>
      <c r="C506" s="37" t="s">
        <v>832</v>
      </c>
      <c r="D506" s="37">
        <v>2014</v>
      </c>
      <c r="E506" s="37"/>
      <c r="F506" s="83" t="s">
        <v>119</v>
      </c>
      <c r="G506" s="83" t="s">
        <v>1560</v>
      </c>
      <c r="H506" s="53"/>
      <c r="I506" s="53"/>
      <c r="J506" s="48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</row>
    <row r="507" spans="1:21" s="39" customFormat="1" ht="25.5">
      <c r="A507" s="37">
        <v>2200871</v>
      </c>
      <c r="B507" s="37" t="s">
        <v>301</v>
      </c>
      <c r="C507" s="37" t="s">
        <v>832</v>
      </c>
      <c r="D507" s="37">
        <v>2014</v>
      </c>
      <c r="E507" s="37"/>
      <c r="F507" s="83" t="s">
        <v>119</v>
      </c>
      <c r="G507" s="83" t="s">
        <v>1560</v>
      </c>
      <c r="H507" s="53"/>
      <c r="I507" s="53"/>
      <c r="J507" s="48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</row>
    <row r="508" spans="1:21" s="39" customFormat="1" ht="25.5">
      <c r="A508" s="37">
        <v>2200872</v>
      </c>
      <c r="B508" s="37" t="s">
        <v>301</v>
      </c>
      <c r="C508" s="37" t="s">
        <v>417</v>
      </c>
      <c r="D508" s="37">
        <v>2014</v>
      </c>
      <c r="E508" s="37"/>
      <c r="F508" s="83" t="s">
        <v>119</v>
      </c>
      <c r="G508" s="83" t="s">
        <v>1560</v>
      </c>
      <c r="H508" s="53"/>
      <c r="I508" s="53"/>
      <c r="J508" s="48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</row>
    <row r="509" spans="1:21" s="39" customFormat="1" ht="25.5">
      <c r="A509" s="37">
        <v>2200873</v>
      </c>
      <c r="B509" s="37" t="s">
        <v>1289</v>
      </c>
      <c r="C509" s="37" t="s">
        <v>1290</v>
      </c>
      <c r="D509" s="37">
        <v>2010</v>
      </c>
      <c r="E509" s="37"/>
      <c r="F509" s="83" t="s">
        <v>119</v>
      </c>
      <c r="G509" s="83" t="s">
        <v>1560</v>
      </c>
      <c r="H509" s="53"/>
      <c r="I509" s="53"/>
      <c r="J509" s="48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</row>
    <row r="510" spans="1:21" s="39" customFormat="1" ht="25.5">
      <c r="A510" s="37">
        <v>2200874</v>
      </c>
      <c r="B510" s="37" t="s">
        <v>1289</v>
      </c>
      <c r="C510" s="37" t="s">
        <v>1291</v>
      </c>
      <c r="D510" s="37"/>
      <c r="E510" s="37"/>
      <c r="F510" s="83" t="s">
        <v>119</v>
      </c>
      <c r="G510" s="83" t="s">
        <v>1560</v>
      </c>
      <c r="H510" s="53"/>
      <c r="I510" s="53"/>
      <c r="J510" s="48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</row>
    <row r="511" spans="1:21" s="39" customFormat="1" ht="38.25">
      <c r="A511" s="37">
        <v>2200875</v>
      </c>
      <c r="B511" s="37" t="s">
        <v>1292</v>
      </c>
      <c r="C511" s="37" t="s">
        <v>1011</v>
      </c>
      <c r="D511" s="77">
        <v>44176</v>
      </c>
      <c r="E511" s="37"/>
      <c r="F511" s="83" t="s">
        <v>119</v>
      </c>
      <c r="G511" s="83" t="s">
        <v>1293</v>
      </c>
      <c r="H511" s="53"/>
      <c r="I511" s="53"/>
      <c r="J511" s="48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</row>
    <row r="512" spans="1:21" s="39" customFormat="1" ht="38.25">
      <c r="A512" s="37">
        <v>2200876</v>
      </c>
      <c r="B512" s="37" t="s">
        <v>86</v>
      </c>
      <c r="C512" s="37" t="s">
        <v>436</v>
      </c>
      <c r="D512" s="37">
        <v>2008</v>
      </c>
      <c r="E512" s="37"/>
      <c r="F512" s="83" t="s">
        <v>119</v>
      </c>
      <c r="G512" s="83" t="s">
        <v>1561</v>
      </c>
      <c r="H512" s="53"/>
      <c r="I512" s="53"/>
      <c r="J512" s="48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</row>
    <row r="513" spans="1:21" s="39" customFormat="1" ht="25.5">
      <c r="A513" s="37">
        <v>2200877</v>
      </c>
      <c r="B513" s="37" t="s">
        <v>135</v>
      </c>
      <c r="C513" s="37" t="s">
        <v>1825</v>
      </c>
      <c r="D513" s="37">
        <v>2011</v>
      </c>
      <c r="E513" s="37"/>
      <c r="F513" s="83" t="s">
        <v>119</v>
      </c>
      <c r="G513" s="83" t="s">
        <v>241</v>
      </c>
      <c r="H513" s="53"/>
      <c r="I513" s="53"/>
      <c r="J513" s="48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</row>
    <row r="514" spans="1:21" s="39" customFormat="1" ht="38.25">
      <c r="A514" s="37">
        <v>2200878</v>
      </c>
      <c r="B514" s="37" t="s">
        <v>1296</v>
      </c>
      <c r="C514" s="37" t="s">
        <v>1297</v>
      </c>
      <c r="D514" s="77">
        <v>43749</v>
      </c>
      <c r="E514" s="37"/>
      <c r="F514" s="83" t="s">
        <v>119</v>
      </c>
      <c r="G514" s="83" t="s">
        <v>1298</v>
      </c>
      <c r="H514" s="53"/>
      <c r="I514" s="53"/>
      <c r="J514" s="48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</row>
    <row r="515" spans="1:21" s="39" customFormat="1" ht="38.25">
      <c r="A515" s="37">
        <v>2200879</v>
      </c>
      <c r="B515" s="37" t="s">
        <v>1299</v>
      </c>
      <c r="C515" s="37" t="s">
        <v>1300</v>
      </c>
      <c r="D515" s="37"/>
      <c r="E515" s="37"/>
      <c r="F515" s="83" t="s">
        <v>119</v>
      </c>
      <c r="G515" s="83" t="s">
        <v>241</v>
      </c>
      <c r="H515" s="53"/>
      <c r="I515" s="53"/>
      <c r="J515" s="48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</row>
    <row r="516" spans="1:21" s="39" customFormat="1" ht="38.25">
      <c r="A516" s="37">
        <v>2200880</v>
      </c>
      <c r="B516" s="37" t="s">
        <v>1294</v>
      </c>
      <c r="C516" s="37" t="s">
        <v>681</v>
      </c>
      <c r="D516" s="77">
        <v>40406</v>
      </c>
      <c r="E516" s="37"/>
      <c r="F516" s="83" t="s">
        <v>119</v>
      </c>
      <c r="G516" s="83" t="s">
        <v>1295</v>
      </c>
      <c r="H516" s="53"/>
      <c r="I516" s="53"/>
      <c r="J516" s="48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</row>
    <row r="517" spans="1:21" s="39" customFormat="1" ht="38.25">
      <c r="A517" s="37">
        <v>2200881</v>
      </c>
      <c r="B517" s="37" t="s">
        <v>338</v>
      </c>
      <c r="C517" s="37" t="s">
        <v>220</v>
      </c>
      <c r="D517" s="77">
        <v>40406</v>
      </c>
      <c r="E517" s="37"/>
      <c r="F517" s="83" t="s">
        <v>119</v>
      </c>
      <c r="G517" s="83" t="s">
        <v>1295</v>
      </c>
      <c r="H517" s="53"/>
      <c r="I517" s="53"/>
      <c r="J517" s="48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</row>
    <row r="518" spans="1:21" s="39" customFormat="1" ht="38.25">
      <c r="A518" s="37">
        <v>2200882</v>
      </c>
      <c r="B518" s="37" t="s">
        <v>339</v>
      </c>
      <c r="C518" s="37" t="s">
        <v>682</v>
      </c>
      <c r="D518" s="77">
        <v>40406</v>
      </c>
      <c r="E518" s="37"/>
      <c r="F518" s="83" t="s">
        <v>119</v>
      </c>
      <c r="G518" s="83" t="s">
        <v>1295</v>
      </c>
      <c r="H518" s="53"/>
      <c r="I518" s="53"/>
      <c r="J518" s="48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</row>
    <row r="519" spans="1:21" s="39" customFormat="1" ht="25.5">
      <c r="A519" s="37">
        <v>2200883</v>
      </c>
      <c r="B519" s="37" t="s">
        <v>301</v>
      </c>
      <c r="C519" s="37" t="s">
        <v>912</v>
      </c>
      <c r="D519" s="77">
        <v>41756</v>
      </c>
      <c r="E519" s="37"/>
      <c r="F519" s="83" t="s">
        <v>119</v>
      </c>
      <c r="G519" s="83" t="s">
        <v>241</v>
      </c>
      <c r="H519" s="53"/>
      <c r="I519" s="53"/>
      <c r="J519" s="48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</row>
    <row r="520" spans="1:21" s="39" customFormat="1" ht="25.5">
      <c r="A520" s="37">
        <v>2200884</v>
      </c>
      <c r="B520" s="37" t="s">
        <v>301</v>
      </c>
      <c r="C520" s="37" t="s">
        <v>912</v>
      </c>
      <c r="D520" s="77">
        <v>41756</v>
      </c>
      <c r="E520" s="37"/>
      <c r="F520" s="83" t="s">
        <v>119</v>
      </c>
      <c r="G520" s="83" t="s">
        <v>241</v>
      </c>
      <c r="H520" s="53"/>
      <c r="I520" s="53"/>
      <c r="J520" s="48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</row>
    <row r="521" spans="1:21" s="39" customFormat="1" ht="25.5">
      <c r="A521" s="37">
        <v>2200885</v>
      </c>
      <c r="B521" s="37" t="s">
        <v>301</v>
      </c>
      <c r="C521" s="37" t="s">
        <v>832</v>
      </c>
      <c r="D521" s="77">
        <v>41730</v>
      </c>
      <c r="E521" s="37"/>
      <c r="F521" s="83" t="s">
        <v>119</v>
      </c>
      <c r="G521" s="83" t="s">
        <v>241</v>
      </c>
      <c r="H521" s="53"/>
      <c r="I521" s="53"/>
      <c r="J521" s="48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</row>
    <row r="522" spans="1:21" s="76" customFormat="1" ht="25.5">
      <c r="A522" s="81">
        <v>2200886</v>
      </c>
      <c r="B522" s="81" t="s">
        <v>332</v>
      </c>
      <c r="C522" s="81" t="s">
        <v>684</v>
      </c>
      <c r="D522" s="82">
        <v>41330</v>
      </c>
      <c r="E522" s="81"/>
      <c r="F522" s="96" t="s">
        <v>119</v>
      </c>
      <c r="G522" s="96" t="s">
        <v>241</v>
      </c>
      <c r="H522" s="97"/>
      <c r="I522" s="97"/>
      <c r="J522" s="74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</row>
    <row r="523" spans="1:21" s="76" customFormat="1" ht="25.5">
      <c r="A523" s="81">
        <v>2200887</v>
      </c>
      <c r="B523" s="81" t="s">
        <v>305</v>
      </c>
      <c r="C523" s="81" t="s">
        <v>893</v>
      </c>
      <c r="D523" s="82">
        <v>41852</v>
      </c>
      <c r="E523" s="81"/>
      <c r="F523" s="96" t="s">
        <v>119</v>
      </c>
      <c r="G523" s="96" t="s">
        <v>241</v>
      </c>
      <c r="H523" s="97"/>
      <c r="I523" s="97"/>
      <c r="J523" s="74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</row>
    <row r="524" spans="1:21" s="76" customFormat="1" ht="38.25">
      <c r="A524" s="81">
        <v>2200888</v>
      </c>
      <c r="B524" s="81" t="s">
        <v>685</v>
      </c>
      <c r="C524" s="81" t="s">
        <v>1562</v>
      </c>
      <c r="D524" s="82">
        <v>42948</v>
      </c>
      <c r="E524" s="81"/>
      <c r="F524" s="96" t="s">
        <v>119</v>
      </c>
      <c r="G524" s="96" t="s">
        <v>686</v>
      </c>
      <c r="H524" s="97"/>
      <c r="I524" s="97"/>
      <c r="J524" s="74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</row>
    <row r="525" spans="1:21" s="76" customFormat="1" ht="38.25">
      <c r="A525" s="81">
        <v>2200889</v>
      </c>
      <c r="B525" s="81" t="s">
        <v>685</v>
      </c>
      <c r="C525" s="81" t="s">
        <v>1562</v>
      </c>
      <c r="D525" s="82">
        <v>42948</v>
      </c>
      <c r="E525" s="81"/>
      <c r="F525" s="96" t="s">
        <v>119</v>
      </c>
      <c r="G525" s="96" t="s">
        <v>686</v>
      </c>
      <c r="H525" s="97"/>
      <c r="I525" s="97"/>
      <c r="J525" s="74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</row>
    <row r="526" spans="1:21" s="39" customFormat="1" ht="25.5">
      <c r="A526" s="37">
        <v>2200890</v>
      </c>
      <c r="B526" s="37" t="s">
        <v>895</v>
      </c>
      <c r="C526" s="37" t="s">
        <v>1563</v>
      </c>
      <c r="D526" s="77">
        <v>43341</v>
      </c>
      <c r="E526" s="37"/>
      <c r="F526" s="83" t="s">
        <v>119</v>
      </c>
      <c r="G526" s="83" t="s">
        <v>241</v>
      </c>
      <c r="H526" s="53"/>
      <c r="I526" s="53"/>
      <c r="J526" s="48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</row>
    <row r="527" spans="1:21" s="39" customFormat="1" ht="25.5">
      <c r="A527" s="37">
        <v>2200892</v>
      </c>
      <c r="B527" s="37" t="s">
        <v>430</v>
      </c>
      <c r="C527" s="37" t="s">
        <v>1826</v>
      </c>
      <c r="D527" s="77">
        <v>44061</v>
      </c>
      <c r="E527" s="37"/>
      <c r="F527" s="83" t="s">
        <v>119</v>
      </c>
      <c r="G527" s="83" t="s">
        <v>241</v>
      </c>
      <c r="H527" s="53"/>
      <c r="I527" s="53"/>
      <c r="J527" s="48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</row>
    <row r="528" spans="1:21" s="39" customFormat="1" ht="25.5">
      <c r="A528" s="37">
        <v>2200893</v>
      </c>
      <c r="B528" s="37" t="s">
        <v>1301</v>
      </c>
      <c r="C528" s="37" t="s">
        <v>1302</v>
      </c>
      <c r="D528" s="77">
        <v>44061</v>
      </c>
      <c r="E528" s="37"/>
      <c r="F528" s="83" t="s">
        <v>119</v>
      </c>
      <c r="G528" s="83" t="s">
        <v>241</v>
      </c>
      <c r="H528" s="53"/>
      <c r="I528" s="53"/>
      <c r="J528" s="48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</row>
    <row r="529" spans="1:21" s="39" customFormat="1" ht="51">
      <c r="A529" s="37">
        <v>2200901</v>
      </c>
      <c r="B529" s="37" t="s">
        <v>1303</v>
      </c>
      <c r="C529" s="37" t="s">
        <v>1271</v>
      </c>
      <c r="D529" s="77">
        <v>44285</v>
      </c>
      <c r="E529" s="37"/>
      <c r="F529" s="83" t="s">
        <v>119</v>
      </c>
      <c r="G529" s="83" t="s">
        <v>1304</v>
      </c>
      <c r="H529" s="53"/>
      <c r="I529" s="53"/>
      <c r="J529" s="48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</row>
    <row r="530" spans="1:21" s="39" customFormat="1" ht="38.25">
      <c r="A530" s="37">
        <v>2200902</v>
      </c>
      <c r="B530" s="37" t="s">
        <v>1564</v>
      </c>
      <c r="C530" s="37" t="s">
        <v>203</v>
      </c>
      <c r="D530" s="77">
        <v>44895</v>
      </c>
      <c r="E530" s="37"/>
      <c r="F530" s="83" t="s">
        <v>119</v>
      </c>
      <c r="G530" s="83" t="s">
        <v>1565</v>
      </c>
      <c r="H530" s="53"/>
      <c r="I530" s="53"/>
      <c r="J530" s="48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</row>
    <row r="531" spans="1:21" s="39" customFormat="1" ht="25.5">
      <c r="A531" s="37">
        <v>2200903</v>
      </c>
      <c r="B531" s="37" t="s">
        <v>1564</v>
      </c>
      <c r="C531" s="37" t="s">
        <v>414</v>
      </c>
      <c r="D531" s="77">
        <v>44923</v>
      </c>
      <c r="E531" s="37"/>
      <c r="F531" s="83" t="s">
        <v>119</v>
      </c>
      <c r="G531" s="83" t="s">
        <v>1566</v>
      </c>
      <c r="H531" s="53"/>
      <c r="I531" s="53"/>
      <c r="J531" s="48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</row>
    <row r="532" spans="1:21" s="39" customFormat="1" ht="38.25">
      <c r="A532" s="37">
        <v>2200904</v>
      </c>
      <c r="B532" s="37" t="s">
        <v>1567</v>
      </c>
      <c r="C532" s="37" t="s">
        <v>1568</v>
      </c>
      <c r="D532" s="77">
        <v>44882</v>
      </c>
      <c r="E532" s="37"/>
      <c r="F532" s="83" t="s">
        <v>119</v>
      </c>
      <c r="G532" s="83" t="s">
        <v>1565</v>
      </c>
      <c r="H532" s="53"/>
      <c r="I532" s="53"/>
      <c r="J532" s="48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</row>
    <row r="533" spans="1:21" s="39" customFormat="1" ht="38.25">
      <c r="A533" s="37">
        <v>2200905</v>
      </c>
      <c r="B533" s="37" t="s">
        <v>1567</v>
      </c>
      <c r="C533" s="37" t="s">
        <v>1569</v>
      </c>
      <c r="D533" s="77">
        <v>44923</v>
      </c>
      <c r="E533" s="37"/>
      <c r="F533" s="83" t="s">
        <v>119</v>
      </c>
      <c r="G533" s="83" t="s">
        <v>1566</v>
      </c>
      <c r="H533" s="53"/>
      <c r="I533" s="53"/>
      <c r="J533" s="48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</row>
    <row r="534" spans="1:21" s="39" customFormat="1" ht="38.25">
      <c r="A534" s="37">
        <v>2200906</v>
      </c>
      <c r="B534" s="37" t="s">
        <v>1570</v>
      </c>
      <c r="C534" s="37" t="s">
        <v>1571</v>
      </c>
      <c r="D534" s="77">
        <v>44922</v>
      </c>
      <c r="E534" s="37"/>
      <c r="F534" s="83" t="s">
        <v>119</v>
      </c>
      <c r="G534" s="83" t="s">
        <v>1572</v>
      </c>
      <c r="H534" s="53"/>
      <c r="I534" s="53"/>
      <c r="J534" s="48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</row>
    <row r="535" spans="1:21" s="39" customFormat="1" ht="38.25">
      <c r="A535" s="37">
        <v>2200907</v>
      </c>
      <c r="B535" s="37" t="s">
        <v>1573</v>
      </c>
      <c r="C535" s="37" t="s">
        <v>1574</v>
      </c>
      <c r="D535" s="77">
        <v>44882</v>
      </c>
      <c r="E535" s="37"/>
      <c r="F535" s="83" t="s">
        <v>119</v>
      </c>
      <c r="G535" s="83" t="s">
        <v>1575</v>
      </c>
      <c r="H535" s="53"/>
      <c r="I535" s="53"/>
      <c r="J535" s="48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</row>
    <row r="536" spans="1:21" s="39" customFormat="1" ht="38.25">
      <c r="A536" s="37">
        <v>2200908</v>
      </c>
      <c r="B536" s="37" t="s">
        <v>1012</v>
      </c>
      <c r="C536" s="37" t="s">
        <v>1827</v>
      </c>
      <c r="D536" s="77">
        <v>2020</v>
      </c>
      <c r="E536" s="37"/>
      <c r="F536" s="83" t="s">
        <v>1100</v>
      </c>
      <c r="G536" s="83" t="s">
        <v>978</v>
      </c>
      <c r="H536" s="53"/>
      <c r="I536" s="53"/>
      <c r="J536" s="48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</row>
    <row r="537" spans="1:21" s="39" customFormat="1" ht="38.25">
      <c r="A537" s="37">
        <v>2200909</v>
      </c>
      <c r="B537" s="37" t="s">
        <v>1389</v>
      </c>
      <c r="C537" s="37" t="s">
        <v>1828</v>
      </c>
      <c r="D537" s="37">
        <v>2020</v>
      </c>
      <c r="E537" s="37"/>
      <c r="F537" s="83" t="s">
        <v>1100</v>
      </c>
      <c r="G537" s="83" t="s">
        <v>1101</v>
      </c>
      <c r="H537" s="53"/>
      <c r="I537" s="53"/>
      <c r="J537" s="48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</row>
    <row r="538" spans="1:21" s="39" customFormat="1" ht="38.25">
      <c r="A538" s="37">
        <v>2200910</v>
      </c>
      <c r="B538" s="37" t="s">
        <v>430</v>
      </c>
      <c r="C538" s="37" t="s">
        <v>1829</v>
      </c>
      <c r="D538" s="37">
        <v>2020</v>
      </c>
      <c r="E538" s="37"/>
      <c r="F538" s="83" t="s">
        <v>1100</v>
      </c>
      <c r="G538" s="83" t="s">
        <v>1102</v>
      </c>
      <c r="H538" s="53"/>
      <c r="I538" s="53"/>
      <c r="J538" s="48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</row>
    <row r="539" spans="1:21" s="39" customFormat="1" ht="38.25">
      <c r="A539" s="37">
        <v>2200911</v>
      </c>
      <c r="B539" s="37" t="s">
        <v>1331</v>
      </c>
      <c r="C539" s="37" t="s">
        <v>1830</v>
      </c>
      <c r="D539" s="37">
        <v>2021</v>
      </c>
      <c r="E539" s="37"/>
      <c r="F539" s="83" t="s">
        <v>1100</v>
      </c>
      <c r="G539" s="83" t="s">
        <v>1540</v>
      </c>
      <c r="H539" s="53"/>
      <c r="I539" s="53"/>
      <c r="J539" s="48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</row>
    <row r="540" spans="1:21" s="39" customFormat="1" ht="38.25">
      <c r="A540" s="37">
        <v>2200912</v>
      </c>
      <c r="B540" s="37" t="s">
        <v>1331</v>
      </c>
      <c r="C540" s="37" t="s">
        <v>1830</v>
      </c>
      <c r="D540" s="37">
        <v>2021</v>
      </c>
      <c r="E540" s="37"/>
      <c r="F540" s="83" t="s">
        <v>1100</v>
      </c>
      <c r="G540" s="83" t="s">
        <v>1540</v>
      </c>
      <c r="H540" s="53"/>
      <c r="I540" s="53"/>
      <c r="J540" s="48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</row>
    <row r="541" spans="1:21" s="39" customFormat="1" ht="38.25">
      <c r="A541" s="37">
        <v>2200913</v>
      </c>
      <c r="B541" s="37" t="s">
        <v>1331</v>
      </c>
      <c r="C541" s="37" t="s">
        <v>1830</v>
      </c>
      <c r="D541" s="37">
        <v>2021</v>
      </c>
      <c r="E541" s="37"/>
      <c r="F541" s="83" t="s">
        <v>1100</v>
      </c>
      <c r="G541" s="83" t="s">
        <v>1540</v>
      </c>
      <c r="H541" s="53"/>
      <c r="I541" s="53"/>
      <c r="J541" s="48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</row>
    <row r="542" spans="1:21" s="39" customFormat="1" ht="38.25">
      <c r="A542" s="37">
        <v>2200914</v>
      </c>
      <c r="B542" s="37" t="s">
        <v>1333</v>
      </c>
      <c r="C542" s="37" t="s">
        <v>1831</v>
      </c>
      <c r="D542" s="37">
        <v>2021</v>
      </c>
      <c r="E542" s="37"/>
      <c r="F542" s="83" t="s">
        <v>1100</v>
      </c>
      <c r="G542" s="83" t="s">
        <v>1540</v>
      </c>
      <c r="H542" s="53"/>
      <c r="I542" s="53"/>
      <c r="J542" s="48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</row>
    <row r="543" spans="1:21" s="39" customFormat="1" ht="38.25">
      <c r="A543" s="37">
        <v>2200915</v>
      </c>
      <c r="B543" s="37" t="s">
        <v>1334</v>
      </c>
      <c r="C543" s="37" t="s">
        <v>1832</v>
      </c>
      <c r="D543" s="37">
        <v>2021</v>
      </c>
      <c r="E543" s="37"/>
      <c r="F543" s="83" t="s">
        <v>1100</v>
      </c>
      <c r="G543" s="83" t="s">
        <v>1540</v>
      </c>
      <c r="H543" s="53"/>
      <c r="I543" s="53"/>
      <c r="J543" s="48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</row>
    <row r="544" spans="1:21" s="39" customFormat="1" ht="38.25">
      <c r="A544" s="37">
        <v>2200916</v>
      </c>
      <c r="B544" s="37" t="s">
        <v>1335</v>
      </c>
      <c r="C544" s="37" t="s">
        <v>1833</v>
      </c>
      <c r="D544" s="37">
        <v>2021</v>
      </c>
      <c r="E544" s="37"/>
      <c r="F544" s="83" t="s">
        <v>1100</v>
      </c>
      <c r="G544" s="83" t="s">
        <v>1540</v>
      </c>
      <c r="H544" s="53"/>
      <c r="I544" s="53"/>
      <c r="J544" s="48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</row>
    <row r="545" spans="1:21" s="39" customFormat="1" ht="38.25">
      <c r="A545" s="37">
        <v>2200917</v>
      </c>
      <c r="B545" s="37" t="s">
        <v>1336</v>
      </c>
      <c r="C545" s="37" t="s">
        <v>1834</v>
      </c>
      <c r="D545" s="37">
        <v>2021</v>
      </c>
      <c r="E545" s="37"/>
      <c r="F545" s="83" t="s">
        <v>1100</v>
      </c>
      <c r="G545" s="83" t="s">
        <v>1540</v>
      </c>
      <c r="H545" s="53"/>
      <c r="I545" s="53"/>
      <c r="J545" s="48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</row>
    <row r="546" spans="1:21" s="39" customFormat="1" ht="38.25">
      <c r="A546" s="37">
        <v>2200918</v>
      </c>
      <c r="B546" s="37" t="s">
        <v>1337</v>
      </c>
      <c r="C546" s="37" t="s">
        <v>1835</v>
      </c>
      <c r="D546" s="37">
        <v>2021</v>
      </c>
      <c r="E546" s="37"/>
      <c r="F546" s="83" t="s">
        <v>1100</v>
      </c>
      <c r="G546" s="83" t="s">
        <v>1540</v>
      </c>
      <c r="H546" s="53"/>
      <c r="I546" s="53"/>
      <c r="J546" s="48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</row>
    <row r="547" spans="1:21" s="39" customFormat="1" ht="38.25">
      <c r="A547" s="37">
        <v>2200919</v>
      </c>
      <c r="B547" s="37" t="s">
        <v>1338</v>
      </c>
      <c r="C547" s="37" t="s">
        <v>1836</v>
      </c>
      <c r="D547" s="37">
        <v>2021</v>
      </c>
      <c r="E547" s="37"/>
      <c r="F547" s="83" t="s">
        <v>1100</v>
      </c>
      <c r="G547" s="83" t="s">
        <v>1540</v>
      </c>
      <c r="H547" s="53"/>
      <c r="I547" s="53"/>
      <c r="J547" s="48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</row>
    <row r="548" spans="1:21" s="39" customFormat="1" ht="38.25">
      <c r="A548" s="37">
        <v>2200920</v>
      </c>
      <c r="B548" s="37" t="s">
        <v>1338</v>
      </c>
      <c r="C548" s="37" t="s">
        <v>1836</v>
      </c>
      <c r="D548" s="37">
        <v>2021</v>
      </c>
      <c r="E548" s="37"/>
      <c r="F548" s="83" t="s">
        <v>1100</v>
      </c>
      <c r="G548" s="83" t="s">
        <v>1540</v>
      </c>
      <c r="H548" s="53"/>
      <c r="I548" s="53"/>
      <c r="J548" s="48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</row>
    <row r="549" spans="1:21" s="39" customFormat="1" ht="38.25">
      <c r="A549" s="37">
        <v>2200921</v>
      </c>
      <c r="B549" s="37" t="s">
        <v>1339</v>
      </c>
      <c r="C549" s="37" t="s">
        <v>1837</v>
      </c>
      <c r="D549" s="37">
        <v>2021</v>
      </c>
      <c r="E549" s="37"/>
      <c r="F549" s="83" t="s">
        <v>1100</v>
      </c>
      <c r="G549" s="83" t="s">
        <v>1540</v>
      </c>
      <c r="H549" s="53"/>
      <c r="I549" s="53"/>
      <c r="J549" s="48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</row>
    <row r="550" spans="1:21" s="39" customFormat="1" ht="38.25">
      <c r="A550" s="37">
        <v>2200922</v>
      </c>
      <c r="B550" s="37" t="s">
        <v>1340</v>
      </c>
      <c r="C550" s="37" t="s">
        <v>1266</v>
      </c>
      <c r="D550" s="37">
        <v>2021</v>
      </c>
      <c r="E550" s="37"/>
      <c r="F550" s="83" t="s">
        <v>1100</v>
      </c>
      <c r="G550" s="83" t="s">
        <v>1540</v>
      </c>
      <c r="H550" s="53"/>
      <c r="I550" s="53"/>
      <c r="J550" s="48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</row>
    <row r="551" spans="1:21" s="39" customFormat="1" ht="38.25">
      <c r="A551" s="37">
        <v>2200923</v>
      </c>
      <c r="B551" s="37" t="s">
        <v>1340</v>
      </c>
      <c r="C551" s="37" t="s">
        <v>1266</v>
      </c>
      <c r="D551" s="37">
        <v>2021</v>
      </c>
      <c r="E551" s="37"/>
      <c r="F551" s="83" t="s">
        <v>1100</v>
      </c>
      <c r="G551" s="83" t="s">
        <v>1540</v>
      </c>
      <c r="H551" s="53"/>
      <c r="I551" s="53"/>
      <c r="J551" s="48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</row>
    <row r="552" spans="1:21" s="39" customFormat="1" ht="38.25">
      <c r="A552" s="37">
        <v>2200924</v>
      </c>
      <c r="B552" s="37" t="s">
        <v>1341</v>
      </c>
      <c r="C552" s="37" t="s">
        <v>1838</v>
      </c>
      <c r="D552" s="37">
        <v>2021</v>
      </c>
      <c r="E552" s="37"/>
      <c r="F552" s="83" t="s">
        <v>1100</v>
      </c>
      <c r="G552" s="83" t="s">
        <v>1540</v>
      </c>
      <c r="H552" s="53"/>
      <c r="I552" s="53"/>
      <c r="J552" s="48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</row>
    <row r="553" spans="1:21" s="39" customFormat="1" ht="38.25">
      <c r="A553" s="37">
        <v>2200925</v>
      </c>
      <c r="B553" s="37" t="s">
        <v>1331</v>
      </c>
      <c r="C553" s="37" t="s">
        <v>1830</v>
      </c>
      <c r="D553" s="37">
        <v>2021</v>
      </c>
      <c r="E553" s="37"/>
      <c r="F553" s="83" t="s">
        <v>1100</v>
      </c>
      <c r="G553" s="83" t="s">
        <v>1540</v>
      </c>
      <c r="H553" s="53"/>
      <c r="I553" s="53"/>
      <c r="J553" s="48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</row>
    <row r="554" spans="1:21" s="39" customFormat="1" ht="51">
      <c r="A554" s="37">
        <v>2200926</v>
      </c>
      <c r="B554" s="37" t="s">
        <v>1342</v>
      </c>
      <c r="C554" s="37" t="s">
        <v>1343</v>
      </c>
      <c r="D554" s="37">
        <v>2021</v>
      </c>
      <c r="E554" s="37"/>
      <c r="F554" s="83" t="s">
        <v>1100</v>
      </c>
      <c r="G554" s="83" t="s">
        <v>1540</v>
      </c>
      <c r="H554" s="53"/>
      <c r="I554" s="53"/>
      <c r="J554" s="48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</row>
    <row r="555" spans="1:21" s="39" customFormat="1" ht="38.25">
      <c r="A555" s="37">
        <v>2200927</v>
      </c>
      <c r="B555" s="37" t="s">
        <v>1331</v>
      </c>
      <c r="C555" s="37" t="s">
        <v>1830</v>
      </c>
      <c r="D555" s="37">
        <v>2021</v>
      </c>
      <c r="E555" s="37"/>
      <c r="F555" s="83" t="s">
        <v>1100</v>
      </c>
      <c r="G555" s="83" t="s">
        <v>1540</v>
      </c>
      <c r="H555" s="53"/>
      <c r="I555" s="53"/>
      <c r="J555" s="48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</row>
    <row r="556" spans="1:21" s="39" customFormat="1" ht="38.25">
      <c r="A556" s="37">
        <v>2200928</v>
      </c>
      <c r="B556" s="37" t="s">
        <v>1331</v>
      </c>
      <c r="C556" s="37" t="s">
        <v>1830</v>
      </c>
      <c r="D556" s="37">
        <v>2021</v>
      </c>
      <c r="E556" s="37"/>
      <c r="F556" s="83" t="s">
        <v>1100</v>
      </c>
      <c r="G556" s="83" t="s">
        <v>1540</v>
      </c>
      <c r="H556" s="53"/>
      <c r="I556" s="53"/>
      <c r="J556" s="48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</row>
    <row r="557" spans="1:21" s="39" customFormat="1" ht="38.25">
      <c r="A557" s="37">
        <v>2200929</v>
      </c>
      <c r="B557" s="37" t="s">
        <v>1344</v>
      </c>
      <c r="C557" s="37" t="s">
        <v>1839</v>
      </c>
      <c r="D557" s="37">
        <v>2021</v>
      </c>
      <c r="E557" s="37"/>
      <c r="F557" s="83" t="s">
        <v>1100</v>
      </c>
      <c r="G557" s="83" t="s">
        <v>1540</v>
      </c>
      <c r="H557" s="53"/>
      <c r="I557" s="53"/>
      <c r="J557" s="48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</row>
    <row r="558" spans="1:21" s="39" customFormat="1" ht="38.25">
      <c r="A558" s="37">
        <v>2200930</v>
      </c>
      <c r="B558" s="37" t="s">
        <v>1331</v>
      </c>
      <c r="C558" s="37" t="s">
        <v>1830</v>
      </c>
      <c r="D558" s="37">
        <v>2021</v>
      </c>
      <c r="E558" s="37"/>
      <c r="F558" s="83" t="s">
        <v>1100</v>
      </c>
      <c r="G558" s="83" t="s">
        <v>1540</v>
      </c>
      <c r="H558" s="53"/>
      <c r="I558" s="53"/>
      <c r="J558" s="48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</row>
    <row r="559" spans="1:21" s="39" customFormat="1" ht="38.25">
      <c r="A559" s="37">
        <v>2200931</v>
      </c>
      <c r="B559" s="37" t="s">
        <v>1331</v>
      </c>
      <c r="C559" s="37" t="s">
        <v>1830</v>
      </c>
      <c r="D559" s="37">
        <v>2021</v>
      </c>
      <c r="E559" s="37"/>
      <c r="F559" s="83" t="s">
        <v>1100</v>
      </c>
      <c r="G559" s="83" t="s">
        <v>1540</v>
      </c>
      <c r="H559" s="53"/>
      <c r="I559" s="53"/>
      <c r="J559" s="48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</row>
    <row r="560" spans="1:21" s="39" customFormat="1" ht="38.25">
      <c r="A560" s="37">
        <v>2200932</v>
      </c>
      <c r="B560" s="37" t="s">
        <v>1331</v>
      </c>
      <c r="C560" s="37" t="s">
        <v>1830</v>
      </c>
      <c r="D560" s="37">
        <v>2021</v>
      </c>
      <c r="E560" s="37"/>
      <c r="F560" s="83" t="s">
        <v>1100</v>
      </c>
      <c r="G560" s="83" t="s">
        <v>1540</v>
      </c>
      <c r="H560" s="53"/>
      <c r="I560" s="53"/>
      <c r="J560" s="48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</row>
    <row r="561" spans="1:21" s="39" customFormat="1" ht="38.25">
      <c r="A561" s="37">
        <v>2200933</v>
      </c>
      <c r="B561" s="37" t="s">
        <v>1331</v>
      </c>
      <c r="C561" s="37" t="s">
        <v>1830</v>
      </c>
      <c r="D561" s="37">
        <v>2021</v>
      </c>
      <c r="E561" s="37"/>
      <c r="F561" s="83" t="s">
        <v>1100</v>
      </c>
      <c r="G561" s="83" t="s">
        <v>1540</v>
      </c>
      <c r="H561" s="53"/>
      <c r="I561" s="53"/>
      <c r="J561" s="48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</row>
    <row r="562" spans="1:21" s="39" customFormat="1" ht="38.25">
      <c r="A562" s="37">
        <v>2200934</v>
      </c>
      <c r="B562" s="37" t="s">
        <v>1345</v>
      </c>
      <c r="C562" s="37" t="s">
        <v>1346</v>
      </c>
      <c r="D562" s="37">
        <v>2021</v>
      </c>
      <c r="E562" s="37"/>
      <c r="F562" s="83" t="s">
        <v>1100</v>
      </c>
      <c r="G562" s="83" t="s">
        <v>1540</v>
      </c>
      <c r="H562" s="53"/>
      <c r="I562" s="53"/>
      <c r="J562" s="48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</row>
    <row r="563" spans="1:21" s="39" customFormat="1" ht="38.25">
      <c r="A563" s="37">
        <v>2200935</v>
      </c>
      <c r="B563" s="37" t="s">
        <v>1347</v>
      </c>
      <c r="C563" s="37" t="s">
        <v>1830</v>
      </c>
      <c r="D563" s="37">
        <v>2021</v>
      </c>
      <c r="E563" s="37"/>
      <c r="F563" s="83" t="s">
        <v>1100</v>
      </c>
      <c r="G563" s="83" t="s">
        <v>1540</v>
      </c>
      <c r="H563" s="53"/>
      <c r="I563" s="53"/>
      <c r="J563" s="48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</row>
    <row r="564" spans="1:21" s="39" customFormat="1" ht="38.25">
      <c r="A564" s="37">
        <v>2200936</v>
      </c>
      <c r="B564" s="37" t="s">
        <v>1348</v>
      </c>
      <c r="C564" s="37" t="s">
        <v>1840</v>
      </c>
      <c r="D564" s="37">
        <v>2021</v>
      </c>
      <c r="E564" s="37"/>
      <c r="F564" s="83" t="s">
        <v>1100</v>
      </c>
      <c r="G564" s="83" t="s">
        <v>1540</v>
      </c>
      <c r="H564" s="53"/>
      <c r="I564" s="53"/>
      <c r="J564" s="48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</row>
    <row r="565" spans="1:21" s="39" customFormat="1" ht="38.25">
      <c r="A565" s="37">
        <v>2200937</v>
      </c>
      <c r="B565" s="37" t="s">
        <v>1349</v>
      </c>
      <c r="C565" s="37" t="s">
        <v>1841</v>
      </c>
      <c r="D565" s="37">
        <v>2021</v>
      </c>
      <c r="E565" s="37"/>
      <c r="F565" s="83" t="s">
        <v>1100</v>
      </c>
      <c r="G565" s="83" t="s">
        <v>1540</v>
      </c>
      <c r="H565" s="53"/>
      <c r="I565" s="53"/>
      <c r="J565" s="48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</row>
    <row r="566" spans="1:21" s="39" customFormat="1" ht="38.25">
      <c r="A566" s="37">
        <v>2200938</v>
      </c>
      <c r="B566" s="37" t="s">
        <v>1350</v>
      </c>
      <c r="C566" s="37" t="s">
        <v>1842</v>
      </c>
      <c r="D566" s="37">
        <v>2021</v>
      </c>
      <c r="E566" s="37"/>
      <c r="F566" s="83" t="s">
        <v>1100</v>
      </c>
      <c r="G566" s="83" t="s">
        <v>1540</v>
      </c>
      <c r="H566" s="53"/>
      <c r="I566" s="53"/>
      <c r="J566" s="48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</row>
    <row r="567" spans="1:21" s="39" customFormat="1" ht="38.25">
      <c r="A567" s="37">
        <v>2200939</v>
      </c>
      <c r="B567" s="37" t="s">
        <v>1351</v>
      </c>
      <c r="C567" s="51" t="s">
        <v>1843</v>
      </c>
      <c r="D567" s="51">
        <v>2021</v>
      </c>
      <c r="E567" s="51"/>
      <c r="F567" s="83" t="s">
        <v>1100</v>
      </c>
      <c r="G567" s="83" t="s">
        <v>1540</v>
      </c>
      <c r="H567" s="53"/>
      <c r="I567" s="53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</row>
    <row r="568" spans="1:21" s="39" customFormat="1" ht="38.25">
      <c r="A568" s="37">
        <v>2200940</v>
      </c>
      <c r="B568" s="37" t="s">
        <v>1352</v>
      </c>
      <c r="C568" s="51" t="s">
        <v>979</v>
      </c>
      <c r="D568" s="51">
        <v>2021</v>
      </c>
      <c r="E568" s="51"/>
      <c r="F568" s="83" t="s">
        <v>1100</v>
      </c>
      <c r="G568" s="83" t="s">
        <v>1540</v>
      </c>
      <c r="H568" s="53"/>
      <c r="I568" s="53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</row>
    <row r="569" spans="1:21" s="39" customFormat="1" ht="51">
      <c r="A569" s="37">
        <v>2200941</v>
      </c>
      <c r="B569" s="37" t="s">
        <v>1353</v>
      </c>
      <c r="C569" s="51" t="s">
        <v>1354</v>
      </c>
      <c r="D569" s="51">
        <v>2021</v>
      </c>
      <c r="E569" s="51"/>
      <c r="F569" s="83" t="s">
        <v>1100</v>
      </c>
      <c r="G569" s="83" t="s">
        <v>1540</v>
      </c>
      <c r="H569" s="53"/>
      <c r="I569" s="53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</row>
    <row r="570" spans="1:21" s="39" customFormat="1" ht="38.25">
      <c r="A570" s="37">
        <v>2200942</v>
      </c>
      <c r="B570" s="37" t="s">
        <v>1355</v>
      </c>
      <c r="C570" s="51" t="s">
        <v>1844</v>
      </c>
      <c r="D570" s="51">
        <v>2021</v>
      </c>
      <c r="E570" s="51"/>
      <c r="F570" s="83" t="s">
        <v>1100</v>
      </c>
      <c r="G570" s="83" t="s">
        <v>1540</v>
      </c>
      <c r="H570" s="53"/>
      <c r="I570" s="53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</row>
    <row r="571" spans="1:21" s="39" customFormat="1" ht="38.25">
      <c r="A571" s="37">
        <v>2200943</v>
      </c>
      <c r="B571" s="37" t="s">
        <v>1356</v>
      </c>
      <c r="C571" s="51" t="s">
        <v>1221</v>
      </c>
      <c r="D571" s="51">
        <v>2021</v>
      </c>
      <c r="E571" s="51"/>
      <c r="F571" s="83" t="s">
        <v>1100</v>
      </c>
      <c r="G571" s="83" t="s">
        <v>1540</v>
      </c>
      <c r="H571" s="53"/>
      <c r="I571" s="53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</row>
    <row r="572" spans="1:21" s="39" customFormat="1" ht="38.25">
      <c r="A572" s="37">
        <v>2200944</v>
      </c>
      <c r="B572" s="37" t="s">
        <v>1331</v>
      </c>
      <c r="C572" s="51" t="s">
        <v>1830</v>
      </c>
      <c r="D572" s="51">
        <v>2021</v>
      </c>
      <c r="E572" s="51"/>
      <c r="F572" s="83" t="s">
        <v>1100</v>
      </c>
      <c r="G572" s="83" t="s">
        <v>1540</v>
      </c>
      <c r="H572" s="53"/>
      <c r="I572" s="53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</row>
    <row r="573" spans="1:21" s="39" customFormat="1" ht="38.25">
      <c r="A573" s="37">
        <v>2200945</v>
      </c>
      <c r="B573" s="37" t="s">
        <v>1331</v>
      </c>
      <c r="C573" s="51" t="s">
        <v>1830</v>
      </c>
      <c r="D573" s="51">
        <v>2021</v>
      </c>
      <c r="E573" s="51"/>
      <c r="F573" s="83" t="s">
        <v>1100</v>
      </c>
      <c r="G573" s="83" t="s">
        <v>1540</v>
      </c>
      <c r="H573" s="53"/>
      <c r="I573" s="53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</row>
    <row r="574" spans="1:21" s="39" customFormat="1" ht="38.25">
      <c r="A574" s="37">
        <v>2200946</v>
      </c>
      <c r="B574" s="37" t="s">
        <v>1357</v>
      </c>
      <c r="C574" s="51" t="s">
        <v>1358</v>
      </c>
      <c r="D574" s="51">
        <v>2021</v>
      </c>
      <c r="E574" s="51"/>
      <c r="F574" s="83" t="s">
        <v>1100</v>
      </c>
      <c r="G574" s="83" t="s">
        <v>1540</v>
      </c>
      <c r="H574" s="53"/>
      <c r="I574" s="53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</row>
    <row r="575" spans="1:21" s="39" customFormat="1" ht="38.25">
      <c r="A575" s="37">
        <v>2200947</v>
      </c>
      <c r="B575" s="37" t="s">
        <v>1347</v>
      </c>
      <c r="C575" s="51" t="s">
        <v>1332</v>
      </c>
      <c r="D575" s="51">
        <v>2021</v>
      </c>
      <c r="E575" s="51"/>
      <c r="F575" s="83" t="s">
        <v>1100</v>
      </c>
      <c r="G575" s="83" t="s">
        <v>1540</v>
      </c>
      <c r="H575" s="53"/>
      <c r="I575" s="53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</row>
    <row r="576" spans="1:21" s="39" customFormat="1" ht="38.25">
      <c r="A576" s="37">
        <v>2200948</v>
      </c>
      <c r="B576" s="37" t="s">
        <v>1359</v>
      </c>
      <c r="C576" s="51" t="s">
        <v>1360</v>
      </c>
      <c r="D576" s="51">
        <v>2021</v>
      </c>
      <c r="E576" s="51"/>
      <c r="F576" s="83" t="s">
        <v>1100</v>
      </c>
      <c r="G576" s="83" t="s">
        <v>1540</v>
      </c>
      <c r="H576" s="53"/>
      <c r="I576" s="53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</row>
    <row r="577" spans="1:21" s="39" customFormat="1" ht="38.25">
      <c r="A577" s="37">
        <v>2200949</v>
      </c>
      <c r="B577" s="37" t="s">
        <v>1361</v>
      </c>
      <c r="C577" s="51" t="s">
        <v>1362</v>
      </c>
      <c r="D577" s="51">
        <v>2021</v>
      </c>
      <c r="E577" s="51"/>
      <c r="F577" s="83" t="s">
        <v>1100</v>
      </c>
      <c r="G577" s="83" t="s">
        <v>1540</v>
      </c>
      <c r="H577" s="53"/>
      <c r="I577" s="53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</row>
    <row r="578" spans="1:21" s="39" customFormat="1" ht="38.25">
      <c r="A578" s="37">
        <v>2200950</v>
      </c>
      <c r="B578" s="37" t="s">
        <v>1363</v>
      </c>
      <c r="C578" s="51" t="s">
        <v>1364</v>
      </c>
      <c r="D578" s="51">
        <v>2021</v>
      </c>
      <c r="E578" s="51"/>
      <c r="F578" s="83" t="s">
        <v>1100</v>
      </c>
      <c r="G578" s="83" t="s">
        <v>1540</v>
      </c>
      <c r="H578" s="53"/>
      <c r="I578" s="53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</row>
    <row r="579" spans="1:21" s="39" customFormat="1" ht="38.25">
      <c r="A579" s="37">
        <v>2200951</v>
      </c>
      <c r="B579" s="37" t="s">
        <v>1347</v>
      </c>
      <c r="C579" s="51" t="s">
        <v>1332</v>
      </c>
      <c r="D579" s="51">
        <v>2021</v>
      </c>
      <c r="E579" s="51"/>
      <c r="F579" s="83" t="s">
        <v>1100</v>
      </c>
      <c r="G579" s="83" t="s">
        <v>1540</v>
      </c>
      <c r="H579" s="53"/>
      <c r="I579" s="53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</row>
    <row r="580" spans="1:21" s="39" customFormat="1" ht="38.25">
      <c r="A580" s="37">
        <v>2200952</v>
      </c>
      <c r="B580" s="37" t="s">
        <v>1347</v>
      </c>
      <c r="C580" s="51" t="s">
        <v>1332</v>
      </c>
      <c r="D580" s="51">
        <v>2021</v>
      </c>
      <c r="E580" s="51"/>
      <c r="F580" s="83" t="s">
        <v>1100</v>
      </c>
      <c r="G580" s="83" t="s">
        <v>1540</v>
      </c>
      <c r="H580" s="53"/>
      <c r="I580" s="53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</row>
    <row r="581" spans="1:21" s="39" customFormat="1" ht="38.25">
      <c r="A581" s="37">
        <v>2200953</v>
      </c>
      <c r="B581" s="37" t="s">
        <v>1347</v>
      </c>
      <c r="C581" s="51" t="s">
        <v>1332</v>
      </c>
      <c r="D581" s="51">
        <v>2021</v>
      </c>
      <c r="E581" s="51"/>
      <c r="F581" s="83" t="s">
        <v>1100</v>
      </c>
      <c r="G581" s="83" t="s">
        <v>1540</v>
      </c>
      <c r="H581" s="53"/>
      <c r="I581" s="53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</row>
    <row r="582" spans="1:21" s="39" customFormat="1" ht="38.25">
      <c r="A582" s="37">
        <v>2200954</v>
      </c>
      <c r="B582" s="37" t="s">
        <v>1365</v>
      </c>
      <c r="C582" s="51" t="s">
        <v>1366</v>
      </c>
      <c r="D582" s="51">
        <v>2021</v>
      </c>
      <c r="E582" s="51"/>
      <c r="F582" s="83" t="s">
        <v>1100</v>
      </c>
      <c r="G582" s="83" t="s">
        <v>1540</v>
      </c>
      <c r="H582" s="53"/>
      <c r="I582" s="53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</row>
    <row r="583" spans="1:21" s="39" customFormat="1" ht="38.25">
      <c r="A583" s="37">
        <v>2200955</v>
      </c>
      <c r="B583" s="37" t="s">
        <v>1367</v>
      </c>
      <c r="C583" s="51" t="s">
        <v>911</v>
      </c>
      <c r="D583" s="51">
        <v>2021</v>
      </c>
      <c r="E583" s="51"/>
      <c r="F583" s="83" t="s">
        <v>1100</v>
      </c>
      <c r="G583" s="83" t="s">
        <v>1540</v>
      </c>
      <c r="H583" s="53"/>
      <c r="I583" s="53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</row>
    <row r="584" spans="1:21" s="39" customFormat="1" ht="38.25">
      <c r="A584" s="37">
        <v>2200956</v>
      </c>
      <c r="B584" s="37" t="s">
        <v>1368</v>
      </c>
      <c r="C584" s="51" t="s">
        <v>911</v>
      </c>
      <c r="D584" s="51">
        <v>2021</v>
      </c>
      <c r="E584" s="51"/>
      <c r="F584" s="83" t="s">
        <v>1100</v>
      </c>
      <c r="G584" s="83" t="s">
        <v>1540</v>
      </c>
      <c r="H584" s="53"/>
      <c r="I584" s="53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</row>
    <row r="585" spans="1:21" s="39" customFormat="1" ht="38.25">
      <c r="A585" s="37">
        <v>2200957</v>
      </c>
      <c r="B585" s="37" t="s">
        <v>1369</v>
      </c>
      <c r="C585" s="51" t="s">
        <v>1370</v>
      </c>
      <c r="D585" s="51">
        <v>2021</v>
      </c>
      <c r="E585" s="51"/>
      <c r="F585" s="83" t="s">
        <v>1100</v>
      </c>
      <c r="G585" s="83" t="s">
        <v>1540</v>
      </c>
      <c r="H585" s="53"/>
      <c r="I585" s="53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</row>
    <row r="586" spans="1:21" s="39" customFormat="1" ht="38.25">
      <c r="A586" s="37">
        <v>2200958</v>
      </c>
      <c r="B586" s="37" t="s">
        <v>1347</v>
      </c>
      <c r="C586" s="51" t="s">
        <v>1332</v>
      </c>
      <c r="D586" s="51">
        <v>2021</v>
      </c>
      <c r="E586" s="51"/>
      <c r="F586" s="83" t="s">
        <v>1100</v>
      </c>
      <c r="G586" s="83" t="s">
        <v>1540</v>
      </c>
      <c r="H586" s="53"/>
      <c r="I586" s="53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</row>
    <row r="587" spans="1:21" s="39" customFormat="1" ht="38.25">
      <c r="A587" s="37">
        <v>2200959</v>
      </c>
      <c r="B587" s="37" t="s">
        <v>1371</v>
      </c>
      <c r="C587" s="51" t="s">
        <v>1008</v>
      </c>
      <c r="D587" s="51">
        <v>2021</v>
      </c>
      <c r="E587" s="51"/>
      <c r="F587" s="83" t="s">
        <v>1100</v>
      </c>
      <c r="G587" s="83" t="s">
        <v>1540</v>
      </c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</row>
    <row r="588" spans="1:21" s="39" customFormat="1" ht="38.25">
      <c r="A588" s="37">
        <v>2200960</v>
      </c>
      <c r="B588" s="37" t="s">
        <v>1279</v>
      </c>
      <c r="C588" s="51" t="s">
        <v>1372</v>
      </c>
      <c r="D588" s="51">
        <v>2021</v>
      </c>
      <c r="E588" s="51"/>
      <c r="F588" s="83" t="s">
        <v>1100</v>
      </c>
      <c r="G588" s="83" t="s">
        <v>1540</v>
      </c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</row>
    <row r="589" spans="1:21" s="39" customFormat="1" ht="38.25">
      <c r="A589" s="37">
        <v>2200961</v>
      </c>
      <c r="B589" s="37" t="s">
        <v>1373</v>
      </c>
      <c r="C589" s="51" t="s">
        <v>1845</v>
      </c>
      <c r="D589" s="51">
        <v>2021</v>
      </c>
      <c r="E589" s="51"/>
      <c r="F589" s="83" t="s">
        <v>1100</v>
      </c>
      <c r="G589" s="83" t="s">
        <v>1540</v>
      </c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</row>
    <row r="590" spans="1:21" s="39" customFormat="1" ht="38.25">
      <c r="A590" s="37">
        <v>2200962</v>
      </c>
      <c r="B590" s="37" t="s">
        <v>1347</v>
      </c>
      <c r="C590" s="37" t="s">
        <v>1830</v>
      </c>
      <c r="D590" s="51">
        <v>2021</v>
      </c>
      <c r="E590" s="51"/>
      <c r="F590" s="83" t="s">
        <v>1100</v>
      </c>
      <c r="G590" s="83" t="s">
        <v>1540</v>
      </c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</row>
    <row r="591" spans="1:21" s="39" customFormat="1" ht="38.25">
      <c r="A591" s="37">
        <v>2200963</v>
      </c>
      <c r="B591" s="37" t="s">
        <v>1347</v>
      </c>
      <c r="C591" s="37" t="s">
        <v>1830</v>
      </c>
      <c r="D591" s="51">
        <v>2021</v>
      </c>
      <c r="E591" s="51"/>
      <c r="F591" s="83" t="s">
        <v>1100</v>
      </c>
      <c r="G591" s="83" t="s">
        <v>1540</v>
      </c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</row>
    <row r="592" spans="1:21" s="39" customFormat="1" ht="38.25">
      <c r="A592" s="37">
        <v>2200964</v>
      </c>
      <c r="B592" s="37" t="s">
        <v>1347</v>
      </c>
      <c r="C592" s="37" t="s">
        <v>1830</v>
      </c>
      <c r="D592" s="51">
        <v>2021</v>
      </c>
      <c r="E592" s="51"/>
      <c r="F592" s="83" t="s">
        <v>1100</v>
      </c>
      <c r="G592" s="83" t="s">
        <v>1540</v>
      </c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</row>
    <row r="593" spans="1:21" s="39" customFormat="1" ht="38.25">
      <c r="A593" s="37">
        <v>2200965</v>
      </c>
      <c r="B593" s="37" t="s">
        <v>1374</v>
      </c>
      <c r="C593" s="51" t="s">
        <v>412</v>
      </c>
      <c r="D593" s="51">
        <v>2021</v>
      </c>
      <c r="E593" s="51"/>
      <c r="F593" s="83" t="s">
        <v>1100</v>
      </c>
      <c r="G593" s="83" t="s">
        <v>1540</v>
      </c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</row>
    <row r="594" spans="1:21" s="39" customFormat="1" ht="38.25">
      <c r="A594" s="37">
        <v>2200966</v>
      </c>
      <c r="B594" s="37" t="s">
        <v>1375</v>
      </c>
      <c r="C594" s="51" t="s">
        <v>1376</v>
      </c>
      <c r="D594" s="51">
        <v>2021</v>
      </c>
      <c r="E594" s="51"/>
      <c r="F594" s="83" t="s">
        <v>1100</v>
      </c>
      <c r="G594" s="83" t="s">
        <v>1540</v>
      </c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</row>
    <row r="595" spans="1:21" s="39" customFormat="1" ht="38.25">
      <c r="A595" s="37">
        <v>2200967</v>
      </c>
      <c r="B595" s="37" t="s">
        <v>1375</v>
      </c>
      <c r="C595" s="51" t="s">
        <v>1376</v>
      </c>
      <c r="D595" s="51">
        <v>2021</v>
      </c>
      <c r="E595" s="51"/>
      <c r="F595" s="83" t="s">
        <v>1100</v>
      </c>
      <c r="G595" s="83" t="s">
        <v>1540</v>
      </c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</row>
    <row r="596" spans="1:21" s="39" customFormat="1" ht="38.25">
      <c r="A596" s="37">
        <v>2200968</v>
      </c>
      <c r="B596" s="37" t="s">
        <v>1377</v>
      </c>
      <c r="C596" s="51" t="s">
        <v>1378</v>
      </c>
      <c r="D596" s="51">
        <v>2021</v>
      </c>
      <c r="E596" s="51"/>
      <c r="F596" s="83" t="s">
        <v>1100</v>
      </c>
      <c r="G596" s="83" t="s">
        <v>1540</v>
      </c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</row>
    <row r="597" spans="1:21" s="39" customFormat="1" ht="38.25">
      <c r="A597" s="37">
        <v>2200969</v>
      </c>
      <c r="B597" s="37" t="s">
        <v>1379</v>
      </c>
      <c r="C597" s="37" t="s">
        <v>893</v>
      </c>
      <c r="D597" s="51">
        <v>2021</v>
      </c>
      <c r="E597" s="51"/>
      <c r="F597" s="83" t="s">
        <v>1100</v>
      </c>
      <c r="G597" s="83" t="s">
        <v>1540</v>
      </c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</row>
    <row r="598" spans="1:21" s="39" customFormat="1" ht="38.25">
      <c r="A598" s="37">
        <v>2200970</v>
      </c>
      <c r="B598" s="37" t="s">
        <v>1379</v>
      </c>
      <c r="C598" s="37" t="s">
        <v>893</v>
      </c>
      <c r="D598" s="51">
        <v>2021</v>
      </c>
      <c r="E598" s="51"/>
      <c r="F598" s="83" t="s">
        <v>1100</v>
      </c>
      <c r="G598" s="83" t="s">
        <v>1540</v>
      </c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</row>
    <row r="599" spans="1:21" s="39" customFormat="1" ht="38.25">
      <c r="A599" s="37">
        <v>2200971</v>
      </c>
      <c r="B599" s="37" t="s">
        <v>1379</v>
      </c>
      <c r="C599" s="37" t="s">
        <v>893</v>
      </c>
      <c r="D599" s="51">
        <v>2021</v>
      </c>
      <c r="E599" s="51"/>
      <c r="F599" s="83" t="s">
        <v>1100</v>
      </c>
      <c r="G599" s="83" t="s">
        <v>1540</v>
      </c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</row>
    <row r="600" spans="1:21" s="39" customFormat="1" ht="38.25">
      <c r="A600" s="37">
        <v>2200972</v>
      </c>
      <c r="B600" s="37" t="s">
        <v>1379</v>
      </c>
      <c r="C600" s="37" t="s">
        <v>893</v>
      </c>
      <c r="D600" s="51">
        <v>2021</v>
      </c>
      <c r="E600" s="51"/>
      <c r="F600" s="83" t="s">
        <v>1100</v>
      </c>
      <c r="G600" s="83" t="s">
        <v>1540</v>
      </c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</row>
    <row r="601" spans="1:21" s="39" customFormat="1" ht="38.25">
      <c r="A601" s="37">
        <v>2200973</v>
      </c>
      <c r="B601" s="37" t="s">
        <v>1379</v>
      </c>
      <c r="C601" s="91" t="s">
        <v>893</v>
      </c>
      <c r="D601" s="51">
        <v>2021</v>
      </c>
      <c r="E601" s="51"/>
      <c r="F601" s="83" t="s">
        <v>1100</v>
      </c>
      <c r="G601" s="83" t="s">
        <v>1540</v>
      </c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</row>
    <row r="602" spans="1:21" s="39" customFormat="1" ht="38.25">
      <c r="A602" s="37">
        <v>2200974</v>
      </c>
      <c r="B602" s="37" t="s">
        <v>1380</v>
      </c>
      <c r="C602" s="51" t="s">
        <v>1846</v>
      </c>
      <c r="D602" s="51">
        <v>2021</v>
      </c>
      <c r="E602" s="51"/>
      <c r="F602" s="83" t="s">
        <v>1100</v>
      </c>
      <c r="G602" s="83" t="s">
        <v>1540</v>
      </c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</row>
    <row r="603" spans="1:21" s="39" customFormat="1" ht="51">
      <c r="A603" s="37">
        <v>2200975</v>
      </c>
      <c r="B603" s="37" t="s">
        <v>1381</v>
      </c>
      <c r="C603" s="107" t="s">
        <v>414</v>
      </c>
      <c r="D603" s="51">
        <v>2021</v>
      </c>
      <c r="E603" s="51"/>
      <c r="F603" s="83" t="s">
        <v>1100</v>
      </c>
      <c r="G603" s="83" t="s">
        <v>1540</v>
      </c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</row>
    <row r="604" spans="1:21" s="39" customFormat="1" ht="38.25">
      <c r="A604" s="37">
        <v>2200976</v>
      </c>
      <c r="B604" s="37" t="s">
        <v>1382</v>
      </c>
      <c r="C604" s="37" t="s">
        <v>1370</v>
      </c>
      <c r="D604" s="51">
        <v>2021</v>
      </c>
      <c r="E604" s="51"/>
      <c r="F604" s="83" t="s">
        <v>1100</v>
      </c>
      <c r="G604" s="83" t="s">
        <v>1540</v>
      </c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</row>
    <row r="605" spans="1:21" s="39" customFormat="1" ht="38.25">
      <c r="A605" s="37">
        <v>2200977</v>
      </c>
      <c r="B605" s="37" t="s">
        <v>1382</v>
      </c>
      <c r="C605" s="37" t="s">
        <v>1370</v>
      </c>
      <c r="D605" s="51">
        <v>2021</v>
      </c>
      <c r="E605" s="51"/>
      <c r="F605" s="83" t="s">
        <v>1100</v>
      </c>
      <c r="G605" s="83" t="s">
        <v>1540</v>
      </c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</row>
    <row r="606" spans="1:21" s="39" customFormat="1" ht="38.25">
      <c r="A606" s="37">
        <v>2200978</v>
      </c>
      <c r="B606" s="37" t="s">
        <v>1383</v>
      </c>
      <c r="C606" s="51" t="s">
        <v>1384</v>
      </c>
      <c r="D606" s="51">
        <v>2021</v>
      </c>
      <c r="E606" s="51"/>
      <c r="F606" s="83" t="s">
        <v>1100</v>
      </c>
      <c r="G606" s="83" t="s">
        <v>1540</v>
      </c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</row>
    <row r="607" spans="1:21" s="39" customFormat="1" ht="38.25">
      <c r="A607" s="37">
        <v>2200979</v>
      </c>
      <c r="B607" s="37" t="s">
        <v>1385</v>
      </c>
      <c r="C607" s="51" t="s">
        <v>1008</v>
      </c>
      <c r="D607" s="51">
        <v>2021</v>
      </c>
      <c r="E607" s="51"/>
      <c r="F607" s="83" t="s">
        <v>1100</v>
      </c>
      <c r="G607" s="83" t="s">
        <v>1540</v>
      </c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</row>
    <row r="608" spans="1:21" s="39" customFormat="1" ht="38.25">
      <c r="A608" s="37">
        <v>2200980</v>
      </c>
      <c r="B608" s="37" t="s">
        <v>1377</v>
      </c>
      <c r="C608" s="51" t="s">
        <v>1378</v>
      </c>
      <c r="D608" s="51">
        <v>2021</v>
      </c>
      <c r="E608" s="51"/>
      <c r="F608" s="83" t="s">
        <v>1100</v>
      </c>
      <c r="G608" s="83" t="s">
        <v>1540</v>
      </c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</row>
    <row r="609" spans="1:21" s="39" customFormat="1" ht="38.25">
      <c r="A609" s="37">
        <v>2200981</v>
      </c>
      <c r="B609" s="37" t="s">
        <v>1386</v>
      </c>
      <c r="C609" s="51" t="s">
        <v>832</v>
      </c>
      <c r="D609" s="51">
        <v>2021</v>
      </c>
      <c r="E609" s="51"/>
      <c r="F609" s="83" t="s">
        <v>1100</v>
      </c>
      <c r="G609" s="83" t="s">
        <v>1540</v>
      </c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</row>
    <row r="610" spans="1:21" s="110" customFormat="1" ht="38.25">
      <c r="A610" s="108">
        <v>2200982</v>
      </c>
      <c r="B610" s="108" t="s">
        <v>1387</v>
      </c>
      <c r="C610" s="51" t="s">
        <v>832</v>
      </c>
      <c r="D610" s="90">
        <v>2021</v>
      </c>
      <c r="E610" s="90"/>
      <c r="F610" s="83" t="s">
        <v>1100</v>
      </c>
      <c r="G610" s="253" t="s">
        <v>1540</v>
      </c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1:21" s="110" customFormat="1" ht="38.25">
      <c r="A611" s="108">
        <v>2200983</v>
      </c>
      <c r="B611" s="108" t="s">
        <v>1388</v>
      </c>
      <c r="C611" s="51" t="s">
        <v>832</v>
      </c>
      <c r="D611" s="90">
        <v>2021</v>
      </c>
      <c r="E611" s="90"/>
      <c r="F611" s="83" t="s">
        <v>1100</v>
      </c>
      <c r="G611" s="253" t="s">
        <v>1540</v>
      </c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1:21" s="39" customFormat="1" ht="38.25">
      <c r="A612" s="37">
        <v>2200984</v>
      </c>
      <c r="B612" s="37" t="s">
        <v>1541</v>
      </c>
      <c r="C612" s="51" t="s">
        <v>1847</v>
      </c>
      <c r="D612" s="111">
        <v>44880</v>
      </c>
      <c r="E612" s="51"/>
      <c r="F612" s="83" t="s">
        <v>1100</v>
      </c>
      <c r="G612" s="83" t="s">
        <v>1542</v>
      </c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</row>
    <row r="613" spans="1:21" s="39" customFormat="1" ht="38.25">
      <c r="A613" s="37">
        <v>2200985</v>
      </c>
      <c r="B613" s="37" t="s">
        <v>1543</v>
      </c>
      <c r="C613" s="51" t="s">
        <v>1848</v>
      </c>
      <c r="D613" s="111">
        <v>44880</v>
      </c>
      <c r="E613" s="51"/>
      <c r="F613" s="83" t="s">
        <v>1100</v>
      </c>
      <c r="G613" s="83" t="s">
        <v>1542</v>
      </c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</row>
    <row r="614" spans="1:21" s="39" customFormat="1" ht="38.25">
      <c r="A614" s="37">
        <v>2200986</v>
      </c>
      <c r="B614" s="37" t="s">
        <v>1544</v>
      </c>
      <c r="C614" s="51" t="s">
        <v>1849</v>
      </c>
      <c r="D614" s="111">
        <v>44669</v>
      </c>
      <c r="E614" s="51"/>
      <c r="F614" s="83" t="s">
        <v>1100</v>
      </c>
      <c r="G614" s="83" t="s">
        <v>1545</v>
      </c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</row>
    <row r="615" spans="1:21" s="39" customFormat="1" ht="38.25">
      <c r="A615" s="37">
        <v>2200987</v>
      </c>
      <c r="B615" s="37" t="s">
        <v>1546</v>
      </c>
      <c r="C615" s="51" t="s">
        <v>1549</v>
      </c>
      <c r="D615" s="111">
        <v>44669</v>
      </c>
      <c r="E615" s="51"/>
      <c r="F615" s="83" t="s">
        <v>1100</v>
      </c>
      <c r="G615" s="83" t="s">
        <v>1545</v>
      </c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</row>
    <row r="616" spans="1:21" s="39" customFormat="1" ht="38.25">
      <c r="A616" s="37">
        <v>2200988</v>
      </c>
      <c r="B616" s="37" t="s">
        <v>1547</v>
      </c>
      <c r="C616" s="51" t="s">
        <v>1548</v>
      </c>
      <c r="D616" s="111">
        <v>44669</v>
      </c>
      <c r="E616" s="51"/>
      <c r="F616" s="83" t="s">
        <v>1100</v>
      </c>
      <c r="G616" s="83" t="s">
        <v>1545</v>
      </c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</row>
    <row r="617" spans="1:21" s="39" customFormat="1" ht="38.25">
      <c r="A617" s="37">
        <v>2200989</v>
      </c>
      <c r="B617" s="37" t="s">
        <v>1550</v>
      </c>
      <c r="C617" s="51" t="s">
        <v>1548</v>
      </c>
      <c r="D617" s="111">
        <v>44669</v>
      </c>
      <c r="E617" s="51"/>
      <c r="F617" s="83" t="s">
        <v>1100</v>
      </c>
      <c r="G617" s="83" t="s">
        <v>1545</v>
      </c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</row>
    <row r="618" spans="1:21" s="39" customFormat="1" ht="38.25">
      <c r="A618" s="37">
        <v>2200990</v>
      </c>
      <c r="B618" s="37" t="s">
        <v>1551</v>
      </c>
      <c r="C618" s="51" t="s">
        <v>1548</v>
      </c>
      <c r="D618" s="111">
        <v>44669</v>
      </c>
      <c r="E618" s="51"/>
      <c r="F618" s="83" t="s">
        <v>1100</v>
      </c>
      <c r="G618" s="83" t="s">
        <v>1545</v>
      </c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</row>
    <row r="619" spans="1:21" s="39" customFormat="1" ht="38.25">
      <c r="A619" s="37">
        <v>2200991</v>
      </c>
      <c r="B619" s="37" t="s">
        <v>1552</v>
      </c>
      <c r="C619" s="51" t="s">
        <v>1850</v>
      </c>
      <c r="D619" s="111">
        <v>44880</v>
      </c>
      <c r="E619" s="51"/>
      <c r="F619" s="83" t="s">
        <v>1100</v>
      </c>
      <c r="G619" s="83" t="s">
        <v>1542</v>
      </c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</row>
    <row r="620" spans="1:21" s="39" customFormat="1" ht="38.25">
      <c r="A620" s="37">
        <v>2200992</v>
      </c>
      <c r="B620" s="37" t="s">
        <v>1553</v>
      </c>
      <c r="C620" s="51" t="s">
        <v>1851</v>
      </c>
      <c r="D620" s="111">
        <v>44880</v>
      </c>
      <c r="E620" s="51"/>
      <c r="F620" s="83" t="s">
        <v>1100</v>
      </c>
      <c r="G620" s="83" t="s">
        <v>1542</v>
      </c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</row>
    <row r="621" spans="1:21" s="39" customFormat="1" ht="38.25">
      <c r="A621" s="37">
        <v>2200993</v>
      </c>
      <c r="B621" s="37" t="s">
        <v>1554</v>
      </c>
      <c r="C621" s="51" t="s">
        <v>1852</v>
      </c>
      <c r="D621" s="111">
        <v>44880</v>
      </c>
      <c r="E621" s="51"/>
      <c r="F621" s="83" t="s">
        <v>1100</v>
      </c>
      <c r="G621" s="83" t="s">
        <v>1542</v>
      </c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</row>
    <row r="622" spans="1:21" s="39" customFormat="1" ht="38.25">
      <c r="A622" s="37">
        <v>2200994</v>
      </c>
      <c r="B622" s="37" t="s">
        <v>1555</v>
      </c>
      <c r="C622" s="51" t="s">
        <v>1853</v>
      </c>
      <c r="D622" s="111">
        <v>44880</v>
      </c>
      <c r="E622" s="51"/>
      <c r="F622" s="83" t="s">
        <v>1100</v>
      </c>
      <c r="G622" s="83" t="s">
        <v>1542</v>
      </c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</row>
    <row r="623" spans="1:21" s="39" customFormat="1" ht="38.25">
      <c r="A623" s="37">
        <v>2200995</v>
      </c>
      <c r="B623" s="37" t="s">
        <v>1556</v>
      </c>
      <c r="C623" s="51" t="s">
        <v>1557</v>
      </c>
      <c r="D623" s="111">
        <v>44880</v>
      </c>
      <c r="E623" s="51"/>
      <c r="F623" s="83" t="s">
        <v>1100</v>
      </c>
      <c r="G623" s="83" t="s">
        <v>1542</v>
      </c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</row>
    <row r="624" spans="1:21" s="39" customFormat="1" ht="38.25">
      <c r="A624" s="37">
        <v>2200996</v>
      </c>
      <c r="B624" s="37" t="s">
        <v>1558</v>
      </c>
      <c r="C624" s="51" t="s">
        <v>1854</v>
      </c>
      <c r="D624" s="111">
        <v>44922</v>
      </c>
      <c r="E624" s="51"/>
      <c r="F624" s="83" t="s">
        <v>1100</v>
      </c>
      <c r="G624" s="83" t="s">
        <v>1559</v>
      </c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</row>
    <row r="625" spans="1:21" s="54" customFormat="1" ht="25.5" customHeight="1">
      <c r="A625" s="37">
        <v>2201035</v>
      </c>
      <c r="B625" s="89" t="s">
        <v>1994</v>
      </c>
      <c r="C625" s="37" t="s">
        <v>1995</v>
      </c>
      <c r="D625" s="37"/>
      <c r="E625" s="77"/>
      <c r="F625" s="83" t="s">
        <v>28</v>
      </c>
      <c r="G625" s="83" t="s">
        <v>1492</v>
      </c>
      <c r="H625" s="86"/>
      <c r="I625" s="53"/>
      <c r="J625" s="53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</row>
    <row r="626" spans="1:21" s="54" customFormat="1" ht="25.5" customHeight="1">
      <c r="A626" s="37">
        <v>2201036</v>
      </c>
      <c r="B626" s="89" t="s">
        <v>1996</v>
      </c>
      <c r="C626" s="37" t="s">
        <v>1997</v>
      </c>
      <c r="D626" s="37"/>
      <c r="E626" s="77"/>
      <c r="F626" s="83" t="s">
        <v>28</v>
      </c>
      <c r="G626" s="83" t="s">
        <v>1492</v>
      </c>
      <c r="H626" s="86"/>
      <c r="I626" s="53"/>
      <c r="J626" s="53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</row>
    <row r="627" spans="1:21" s="39" customFormat="1" ht="38.25">
      <c r="A627" s="51">
        <v>2201037</v>
      </c>
      <c r="B627" s="125" t="s">
        <v>1998</v>
      </c>
      <c r="C627" s="91" t="s">
        <v>1999</v>
      </c>
      <c r="D627" s="126">
        <v>45271</v>
      </c>
      <c r="E627" s="91" t="s">
        <v>2000</v>
      </c>
      <c r="F627" s="92" t="s">
        <v>2001</v>
      </c>
      <c r="G627" s="83" t="s">
        <v>2002</v>
      </c>
      <c r="H627" s="48"/>
      <c r="I627" s="53"/>
      <c r="J627" s="53"/>
      <c r="K627" s="48"/>
      <c r="L627" s="61"/>
      <c r="M627" s="61"/>
      <c r="N627" s="61"/>
      <c r="O627" s="61"/>
      <c r="P627" s="61"/>
      <c r="Q627" s="61"/>
      <c r="R627" s="61"/>
      <c r="S627" s="61"/>
      <c r="T627" s="61"/>
      <c r="U627" s="61"/>
    </row>
    <row r="628" spans="1:21" s="39" customFormat="1" ht="25.5">
      <c r="A628" s="51">
        <v>2201038</v>
      </c>
      <c r="B628" s="89" t="s">
        <v>2003</v>
      </c>
      <c r="C628" s="37" t="s">
        <v>2004</v>
      </c>
      <c r="D628" s="77">
        <v>44533</v>
      </c>
      <c r="E628" s="77"/>
      <c r="F628" s="83" t="s">
        <v>30</v>
      </c>
      <c r="G628" s="83" t="s">
        <v>241</v>
      </c>
      <c r="H628" s="48"/>
      <c r="I628" s="48"/>
      <c r="J628" s="53"/>
      <c r="K628" s="48"/>
      <c r="L628" s="61"/>
      <c r="M628" s="61"/>
      <c r="N628" s="61"/>
      <c r="O628" s="61"/>
      <c r="P628" s="61"/>
      <c r="Q628" s="61"/>
      <c r="R628" s="61"/>
      <c r="S628" s="61"/>
      <c r="T628" s="61"/>
      <c r="U628" s="61"/>
    </row>
    <row r="629" spans="1:21" s="39" customFormat="1" ht="25.5">
      <c r="A629" s="51">
        <v>2201039</v>
      </c>
      <c r="B629" s="89" t="s">
        <v>2005</v>
      </c>
      <c r="C629" s="37" t="s">
        <v>2006</v>
      </c>
      <c r="D629" s="77">
        <v>44448</v>
      </c>
      <c r="E629" s="77"/>
      <c r="F629" s="83" t="s">
        <v>30</v>
      </c>
      <c r="G629" s="83" t="s">
        <v>241</v>
      </c>
      <c r="H629" s="48"/>
      <c r="I629" s="53"/>
      <c r="J629" s="53"/>
      <c r="K629" s="48"/>
      <c r="L629" s="61"/>
      <c r="M629" s="61"/>
      <c r="N629" s="61"/>
      <c r="O629" s="61"/>
      <c r="P629" s="61"/>
      <c r="Q629" s="61"/>
      <c r="R629" s="61"/>
      <c r="S629" s="61"/>
      <c r="T629" s="61"/>
      <c r="U629" s="61"/>
    </row>
    <row r="630" spans="1:21" s="39" customFormat="1" ht="38.25">
      <c r="A630" s="51">
        <v>2201040</v>
      </c>
      <c r="B630" s="89" t="s">
        <v>2007</v>
      </c>
      <c r="C630" s="37" t="s">
        <v>2008</v>
      </c>
      <c r="D630" s="77">
        <v>45280</v>
      </c>
      <c r="E630" s="77"/>
      <c r="F630" s="83" t="s">
        <v>1098</v>
      </c>
      <c r="G630" s="83" t="s">
        <v>241</v>
      </c>
      <c r="H630" s="48"/>
      <c r="I630" s="127"/>
      <c r="J630" s="53"/>
      <c r="K630" s="48"/>
      <c r="L630" s="61"/>
      <c r="M630" s="61"/>
      <c r="N630" s="61"/>
      <c r="O630" s="61"/>
      <c r="P630" s="61"/>
      <c r="Q630" s="61"/>
      <c r="R630" s="61"/>
      <c r="S630" s="61"/>
      <c r="T630" s="61"/>
      <c r="U630" s="61"/>
    </row>
    <row r="631" spans="1:21" s="39" customFormat="1" ht="38.25">
      <c r="A631" s="51">
        <v>2201041</v>
      </c>
      <c r="B631" s="89" t="s">
        <v>1996</v>
      </c>
      <c r="C631" s="37" t="s">
        <v>846</v>
      </c>
      <c r="D631" s="77">
        <v>45286</v>
      </c>
      <c r="E631" s="77"/>
      <c r="F631" s="83" t="s">
        <v>1098</v>
      </c>
      <c r="G631" s="83" t="s">
        <v>241</v>
      </c>
      <c r="H631" s="48"/>
      <c r="I631" s="127"/>
      <c r="J631" s="53"/>
      <c r="K631" s="48"/>
      <c r="L631" s="61"/>
      <c r="M631" s="61"/>
      <c r="N631" s="61"/>
      <c r="O631" s="61"/>
      <c r="P631" s="61"/>
      <c r="Q631" s="61"/>
      <c r="R631" s="61"/>
      <c r="S631" s="61"/>
      <c r="T631" s="61"/>
      <c r="U631" s="61"/>
    </row>
    <row r="632" spans="1:21" s="39" customFormat="1" ht="38.25">
      <c r="A632" s="51">
        <v>2201042</v>
      </c>
      <c r="B632" s="89" t="s">
        <v>1996</v>
      </c>
      <c r="C632" s="37" t="s">
        <v>846</v>
      </c>
      <c r="D632" s="77">
        <v>45286</v>
      </c>
      <c r="E632" s="77"/>
      <c r="F632" s="83" t="s">
        <v>1098</v>
      </c>
      <c r="G632" s="83" t="s">
        <v>241</v>
      </c>
      <c r="H632" s="48"/>
      <c r="I632" s="127"/>
      <c r="J632" s="53"/>
      <c r="K632" s="48"/>
      <c r="L632" s="61"/>
      <c r="M632" s="61"/>
      <c r="N632" s="61"/>
      <c r="O632" s="61"/>
      <c r="P632" s="61"/>
      <c r="Q632" s="61"/>
      <c r="R632" s="61"/>
      <c r="S632" s="61"/>
      <c r="T632" s="61"/>
      <c r="U632" s="61"/>
    </row>
    <row r="633" spans="1:21" s="39" customFormat="1" ht="38.25">
      <c r="A633" s="51">
        <v>2201043</v>
      </c>
      <c r="B633" s="89" t="s">
        <v>1996</v>
      </c>
      <c r="C633" s="37" t="s">
        <v>1187</v>
      </c>
      <c r="D633" s="77">
        <v>45279</v>
      </c>
      <c r="E633" s="77"/>
      <c r="F633" s="83" t="s">
        <v>1098</v>
      </c>
      <c r="G633" s="83" t="s">
        <v>241</v>
      </c>
      <c r="H633" s="48"/>
      <c r="I633" s="127"/>
      <c r="J633" s="53"/>
      <c r="K633" s="48"/>
      <c r="L633" s="61"/>
      <c r="M633" s="61"/>
      <c r="N633" s="61"/>
      <c r="O633" s="61"/>
      <c r="P633" s="61"/>
      <c r="Q633" s="61"/>
      <c r="R633" s="61"/>
      <c r="S633" s="61"/>
      <c r="T633" s="61"/>
      <c r="U633" s="61"/>
    </row>
    <row r="634" spans="1:21" s="39" customFormat="1" ht="38.25">
      <c r="A634" s="51">
        <v>2201044</v>
      </c>
      <c r="B634" s="89" t="s">
        <v>2009</v>
      </c>
      <c r="C634" s="37" t="s">
        <v>2010</v>
      </c>
      <c r="D634" s="77">
        <v>45280</v>
      </c>
      <c r="E634" s="77"/>
      <c r="F634" s="83" t="s">
        <v>1098</v>
      </c>
      <c r="G634" s="83" t="s">
        <v>241</v>
      </c>
      <c r="H634" s="48"/>
      <c r="I634" s="127"/>
      <c r="J634" s="53"/>
      <c r="K634" s="48"/>
      <c r="L634" s="61"/>
      <c r="M634" s="61"/>
      <c r="N634" s="61"/>
      <c r="O634" s="61"/>
      <c r="P634" s="61"/>
      <c r="Q634" s="61"/>
      <c r="R634" s="61"/>
      <c r="S634" s="61"/>
      <c r="T634" s="61"/>
      <c r="U634" s="61"/>
    </row>
    <row r="635" spans="1:21" s="39" customFormat="1" ht="38.25">
      <c r="A635" s="51">
        <v>2201045</v>
      </c>
      <c r="B635" s="128" t="s">
        <v>952</v>
      </c>
      <c r="C635" s="91" t="s">
        <v>953</v>
      </c>
      <c r="D635" s="129" t="s">
        <v>2226</v>
      </c>
      <c r="E635" s="91"/>
      <c r="F635" s="92" t="s">
        <v>959</v>
      </c>
      <c r="G635" s="83" t="s">
        <v>367</v>
      </c>
      <c r="H635" s="48"/>
      <c r="I635" s="53"/>
      <c r="J635" s="53"/>
      <c r="K635" s="48"/>
      <c r="L635" s="61"/>
      <c r="M635" s="61"/>
      <c r="N635" s="61"/>
      <c r="O635" s="61"/>
      <c r="P635" s="61"/>
      <c r="Q635" s="61"/>
      <c r="R635" s="61"/>
      <c r="S635" s="61"/>
      <c r="T635" s="61"/>
      <c r="U635" s="61"/>
    </row>
    <row r="636" spans="1:21" s="42" customFormat="1" ht="63.75">
      <c r="A636" s="42">
        <v>2201046</v>
      </c>
      <c r="B636" s="57" t="s">
        <v>2143</v>
      </c>
      <c r="C636" s="27"/>
      <c r="D636" s="27">
        <v>1213.69</v>
      </c>
      <c r="E636" s="27"/>
      <c r="F636" s="37" t="s">
        <v>959</v>
      </c>
      <c r="G636" s="196" t="s">
        <v>2268</v>
      </c>
      <c r="H636" s="44"/>
      <c r="I636" s="119"/>
      <c r="J636" s="119"/>
      <c r="K636" s="44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s="42" customFormat="1" ht="45" customHeight="1">
      <c r="A637" s="42">
        <v>2201047</v>
      </c>
      <c r="B637" s="57" t="s">
        <v>2144</v>
      </c>
      <c r="C637" s="27"/>
      <c r="D637" s="27">
        <v>120.77</v>
      </c>
      <c r="E637" s="27"/>
      <c r="F637" s="37" t="s">
        <v>959</v>
      </c>
      <c r="G637" s="196" t="s">
        <v>2268</v>
      </c>
      <c r="H637" s="48"/>
      <c r="I637" s="119"/>
      <c r="J637" s="119"/>
      <c r="K637" s="44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s="42" customFormat="1" ht="45" customHeight="1">
      <c r="A638" s="42">
        <v>2201048</v>
      </c>
      <c r="B638" s="57" t="s">
        <v>2145</v>
      </c>
      <c r="C638" s="27"/>
      <c r="D638" s="27">
        <v>107.84</v>
      </c>
      <c r="E638" s="27"/>
      <c r="F638" s="37" t="s">
        <v>959</v>
      </c>
      <c r="G638" s="196" t="s">
        <v>2268</v>
      </c>
      <c r="H638" s="48"/>
      <c r="I638" s="119"/>
      <c r="J638" s="119"/>
      <c r="K638" s="44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s="42" customFormat="1" ht="45" customHeight="1">
      <c r="A639" s="42">
        <v>2201049</v>
      </c>
      <c r="B639" s="57" t="s">
        <v>2146</v>
      </c>
      <c r="C639" s="27"/>
      <c r="D639" s="27">
        <v>213.75</v>
      </c>
      <c r="E639" s="27"/>
      <c r="F639" s="37" t="s">
        <v>959</v>
      </c>
      <c r="G639" s="196" t="s">
        <v>2268</v>
      </c>
      <c r="H639" s="48"/>
      <c r="I639" s="119"/>
      <c r="J639" s="119"/>
      <c r="K639" s="44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s="42" customFormat="1" ht="45" customHeight="1">
      <c r="A640" s="42">
        <v>2201050</v>
      </c>
      <c r="B640" s="57" t="s">
        <v>2147</v>
      </c>
      <c r="C640" s="27"/>
      <c r="D640" s="27">
        <v>219.43</v>
      </c>
      <c r="E640" s="27"/>
      <c r="F640" s="37" t="s">
        <v>959</v>
      </c>
      <c r="G640" s="196" t="s">
        <v>2268</v>
      </c>
      <c r="H640" s="48"/>
      <c r="I640" s="119"/>
      <c r="J640" s="119"/>
      <c r="K640" s="44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s="42" customFormat="1" ht="45" customHeight="1">
      <c r="A641" s="42">
        <v>2201051</v>
      </c>
      <c r="B641" s="57" t="s">
        <v>2011</v>
      </c>
      <c r="C641" s="27"/>
      <c r="D641" s="27" t="s">
        <v>2012</v>
      </c>
      <c r="E641" s="27"/>
      <c r="F641" s="37" t="s">
        <v>959</v>
      </c>
      <c r="G641" s="196" t="s">
        <v>2268</v>
      </c>
      <c r="H641" s="48"/>
      <c r="I641" s="119"/>
      <c r="J641" s="119"/>
      <c r="K641" s="44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s="42" customFormat="1" ht="45" customHeight="1">
      <c r="A642" s="42">
        <v>2201052</v>
      </c>
      <c r="B642" s="57" t="s">
        <v>2013</v>
      </c>
      <c r="C642" s="27"/>
      <c r="D642" s="27" t="s">
        <v>2014</v>
      </c>
      <c r="E642" s="27"/>
      <c r="F642" s="37" t="s">
        <v>959</v>
      </c>
      <c r="G642" s="196" t="s">
        <v>2268</v>
      </c>
      <c r="H642" s="48"/>
      <c r="I642" s="119"/>
      <c r="J642" s="119"/>
      <c r="K642" s="44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s="42" customFormat="1" ht="45" customHeight="1">
      <c r="A643" s="42">
        <v>2201053</v>
      </c>
      <c r="B643" s="57" t="s">
        <v>2015</v>
      </c>
      <c r="C643" s="27"/>
      <c r="D643" s="27" t="s">
        <v>2016</v>
      </c>
      <c r="E643" s="27"/>
      <c r="F643" s="37" t="s">
        <v>959</v>
      </c>
      <c r="G643" s="196" t="s">
        <v>2268</v>
      </c>
      <c r="H643" s="48"/>
      <c r="I643" s="119"/>
      <c r="J643" s="119"/>
      <c r="K643" s="44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s="42" customFormat="1" ht="45" customHeight="1">
      <c r="A644" s="42">
        <v>2201054</v>
      </c>
      <c r="B644" s="57" t="s">
        <v>2017</v>
      </c>
      <c r="C644" s="27"/>
      <c r="D644" s="27" t="s">
        <v>2018</v>
      </c>
      <c r="E644" s="27"/>
      <c r="F644" s="37" t="s">
        <v>959</v>
      </c>
      <c r="G644" s="196" t="s">
        <v>2268</v>
      </c>
      <c r="H644" s="48"/>
      <c r="I644" s="119"/>
      <c r="J644" s="119"/>
      <c r="K644" s="44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s="42" customFormat="1" ht="45" customHeight="1">
      <c r="A645" s="42">
        <v>2201055</v>
      </c>
      <c r="B645" s="57" t="s">
        <v>2019</v>
      </c>
      <c r="C645" s="27"/>
      <c r="D645" s="27" t="s">
        <v>2020</v>
      </c>
      <c r="E645" s="27"/>
      <c r="F645" s="37" t="s">
        <v>959</v>
      </c>
      <c r="G645" s="196" t="s">
        <v>2268</v>
      </c>
      <c r="H645" s="48"/>
      <c r="I645" s="119"/>
      <c r="J645" s="119"/>
      <c r="K645" s="44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s="42" customFormat="1" ht="45" customHeight="1">
      <c r="A646" s="42">
        <v>2201056</v>
      </c>
      <c r="B646" s="57" t="s">
        <v>2149</v>
      </c>
      <c r="C646" s="27"/>
      <c r="D646" s="27">
        <v>71.25</v>
      </c>
      <c r="E646" s="27"/>
      <c r="F646" s="37" t="s">
        <v>959</v>
      </c>
      <c r="G646" s="196" t="s">
        <v>2268</v>
      </c>
      <c r="H646" s="48"/>
      <c r="I646" s="119"/>
      <c r="J646" s="119"/>
      <c r="K646" s="44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s="42" customFormat="1" ht="45" customHeight="1">
      <c r="A647" s="42">
        <v>2201057</v>
      </c>
      <c r="B647" s="57" t="s">
        <v>2021</v>
      </c>
      <c r="C647" s="27"/>
      <c r="D647" s="27" t="s">
        <v>2022</v>
      </c>
      <c r="E647" s="27"/>
      <c r="F647" s="37" t="s">
        <v>959</v>
      </c>
      <c r="G647" s="196" t="s">
        <v>2268</v>
      </c>
      <c r="H647" s="48"/>
      <c r="I647" s="119"/>
      <c r="J647" s="119"/>
      <c r="K647" s="44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s="42" customFormat="1" ht="45" customHeight="1">
      <c r="A648" s="42">
        <v>2201058</v>
      </c>
      <c r="B648" s="57" t="s">
        <v>2150</v>
      </c>
      <c r="C648" s="27"/>
      <c r="D648" s="27">
        <v>75.12</v>
      </c>
      <c r="E648" s="27"/>
      <c r="F648" s="37" t="s">
        <v>959</v>
      </c>
      <c r="G648" s="196" t="s">
        <v>2268</v>
      </c>
      <c r="H648" s="48"/>
      <c r="I648" s="119"/>
      <c r="J648" s="119"/>
      <c r="K648" s="44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s="42" customFormat="1" ht="45" customHeight="1">
      <c r="A649" s="42">
        <v>2201059</v>
      </c>
      <c r="B649" s="57" t="s">
        <v>2151</v>
      </c>
      <c r="C649" s="27"/>
      <c r="D649" s="27">
        <v>18.44</v>
      </c>
      <c r="E649" s="27"/>
      <c r="F649" s="37" t="s">
        <v>959</v>
      </c>
      <c r="G649" s="196" t="s">
        <v>2268</v>
      </c>
      <c r="H649" s="48"/>
      <c r="I649" s="119"/>
      <c r="J649" s="119"/>
      <c r="K649" s="44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s="42" customFormat="1" ht="45" customHeight="1">
      <c r="A650" s="42">
        <v>2201060</v>
      </c>
      <c r="B650" s="57" t="s">
        <v>2153</v>
      </c>
      <c r="C650" s="27"/>
      <c r="D650" s="27">
        <v>49.63</v>
      </c>
      <c r="E650" s="27"/>
      <c r="F650" s="37" t="s">
        <v>959</v>
      </c>
      <c r="G650" s="196" t="s">
        <v>2268</v>
      </c>
      <c r="H650" s="48"/>
      <c r="I650" s="119"/>
      <c r="J650" s="119"/>
      <c r="K650" s="44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s="42" customFormat="1" ht="45" customHeight="1">
      <c r="A651" s="42">
        <v>2201061</v>
      </c>
      <c r="B651" s="57" t="s">
        <v>2023</v>
      </c>
      <c r="C651" s="27"/>
      <c r="D651" s="27" t="s">
        <v>2024</v>
      </c>
      <c r="E651" s="27"/>
      <c r="F651" s="37" t="s">
        <v>959</v>
      </c>
      <c r="G651" s="196" t="s">
        <v>2268</v>
      </c>
      <c r="H651" s="48"/>
      <c r="I651" s="119"/>
      <c r="J651" s="119"/>
      <c r="K651" s="44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s="47" customFormat="1" ht="76.5">
      <c r="A652" s="42">
        <v>2201062</v>
      </c>
      <c r="B652" s="143" t="s">
        <v>2025</v>
      </c>
      <c r="C652" s="144"/>
      <c r="D652" s="144" t="s">
        <v>2026</v>
      </c>
      <c r="E652" s="144"/>
      <c r="F652" s="37" t="s">
        <v>959</v>
      </c>
      <c r="G652" s="257" t="s">
        <v>2269</v>
      </c>
      <c r="H652" s="132"/>
      <c r="I652" s="119"/>
      <c r="J652" s="119"/>
      <c r="K652" s="44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s="135" customFormat="1" ht="36" customHeight="1">
      <c r="A653" s="133">
        <v>2201063</v>
      </c>
      <c r="B653" s="27" t="s">
        <v>2139</v>
      </c>
      <c r="C653" s="141"/>
      <c r="D653" s="27" t="s">
        <v>2138</v>
      </c>
      <c r="E653" s="193">
        <v>45092</v>
      </c>
      <c r="F653" s="37" t="s">
        <v>959</v>
      </c>
      <c r="G653" s="258" t="s">
        <v>367</v>
      </c>
      <c r="H653" s="26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</row>
    <row r="654" spans="1:21" s="135" customFormat="1" ht="25.5">
      <c r="A654" s="133">
        <v>2201064</v>
      </c>
      <c r="B654" s="137" t="s">
        <v>2027</v>
      </c>
      <c r="C654" s="145"/>
      <c r="D654" s="137">
        <v>1035.02</v>
      </c>
      <c r="E654" s="193">
        <v>45092</v>
      </c>
      <c r="F654" s="37" t="s">
        <v>959</v>
      </c>
      <c r="G654" s="258" t="s">
        <v>367</v>
      </c>
      <c r="H654" s="265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</row>
    <row r="655" spans="1:21" s="135" customFormat="1" ht="25.5">
      <c r="A655" s="133">
        <v>2201065</v>
      </c>
      <c r="B655" s="146" t="s">
        <v>2028</v>
      </c>
      <c r="C655" s="145"/>
      <c r="D655" s="42" t="s">
        <v>2140</v>
      </c>
      <c r="E655" s="193">
        <v>45092</v>
      </c>
      <c r="F655" s="37" t="s">
        <v>959</v>
      </c>
      <c r="G655" s="258" t="s">
        <v>367</v>
      </c>
      <c r="H655" s="265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</row>
    <row r="656" spans="1:21" s="135" customFormat="1" ht="25.5">
      <c r="A656" s="133">
        <v>2201066</v>
      </c>
      <c r="B656" s="146" t="s">
        <v>2141</v>
      </c>
      <c r="C656" s="145"/>
      <c r="D656" s="42" t="s">
        <v>2142</v>
      </c>
      <c r="E656" s="193">
        <v>45092</v>
      </c>
      <c r="F656" s="37" t="s">
        <v>959</v>
      </c>
      <c r="G656" s="258" t="s">
        <v>367</v>
      </c>
      <c r="H656" s="265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</row>
    <row r="657" spans="1:21" s="47" customFormat="1" ht="25.5">
      <c r="A657" s="42">
        <v>2201067</v>
      </c>
      <c r="B657" s="27" t="s">
        <v>2029</v>
      </c>
      <c r="C657" s="145"/>
      <c r="D657" s="42" t="s">
        <v>2267</v>
      </c>
      <c r="E657" s="193">
        <v>45092</v>
      </c>
      <c r="F657" s="37" t="s">
        <v>959</v>
      </c>
      <c r="G657" s="258" t="s">
        <v>367</v>
      </c>
      <c r="H657" s="26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s="47" customFormat="1" ht="25.5">
      <c r="A658" s="42">
        <v>2201068</v>
      </c>
      <c r="B658" s="130" t="s">
        <v>2030</v>
      </c>
      <c r="C658" s="147"/>
      <c r="D658" s="148" t="s">
        <v>2031</v>
      </c>
      <c r="E658" s="149">
        <v>45007</v>
      </c>
      <c r="F658" s="37" t="s">
        <v>79</v>
      </c>
      <c r="G658" s="196" t="s">
        <v>241</v>
      </c>
      <c r="H658" s="73"/>
      <c r="I658" s="119"/>
      <c r="J658" s="119"/>
      <c r="K658" s="44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s="47" customFormat="1" ht="25.5">
      <c r="A659" s="42">
        <v>2201069</v>
      </c>
      <c r="B659" s="57" t="s">
        <v>2030</v>
      </c>
      <c r="C659" s="150"/>
      <c r="D659" s="50" t="s">
        <v>2031</v>
      </c>
      <c r="E659" s="31">
        <v>45007</v>
      </c>
      <c r="F659" s="37" t="s">
        <v>79</v>
      </c>
      <c r="G659" s="196" t="s">
        <v>241</v>
      </c>
      <c r="H659" s="73"/>
      <c r="I659" s="119"/>
      <c r="J659" s="119"/>
      <c r="K659" s="44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s="47" customFormat="1" ht="25.5">
      <c r="A660" s="42">
        <v>2201070</v>
      </c>
      <c r="B660" s="57" t="s">
        <v>2030</v>
      </c>
      <c r="C660" s="150"/>
      <c r="D660" s="50" t="s">
        <v>2031</v>
      </c>
      <c r="E660" s="31">
        <v>45007</v>
      </c>
      <c r="F660" s="37" t="s">
        <v>79</v>
      </c>
      <c r="G660" s="196" t="s">
        <v>241</v>
      </c>
      <c r="H660" s="73"/>
      <c r="I660" s="119"/>
      <c r="J660" s="119"/>
      <c r="K660" s="44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s="47" customFormat="1" ht="25.5">
      <c r="A661" s="42">
        <v>2201071</v>
      </c>
      <c r="B661" s="57" t="s">
        <v>2030</v>
      </c>
      <c r="C661" s="150"/>
      <c r="D661" s="50" t="s">
        <v>2031</v>
      </c>
      <c r="E661" s="31">
        <v>45007</v>
      </c>
      <c r="F661" s="37" t="s">
        <v>79</v>
      </c>
      <c r="G661" s="196" t="s">
        <v>241</v>
      </c>
      <c r="H661" s="73"/>
      <c r="I661" s="119"/>
      <c r="J661" s="119"/>
      <c r="K661" s="44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s="47" customFormat="1" ht="25.5">
      <c r="A662" s="42">
        <v>2201072</v>
      </c>
      <c r="B662" s="57" t="s">
        <v>2030</v>
      </c>
      <c r="C662" s="150"/>
      <c r="D662" s="50" t="s">
        <v>2031</v>
      </c>
      <c r="E662" s="31">
        <v>45007</v>
      </c>
      <c r="F662" s="37" t="s">
        <v>79</v>
      </c>
      <c r="G662" s="196" t="s">
        <v>241</v>
      </c>
      <c r="H662" s="73"/>
      <c r="I662" s="119"/>
      <c r="J662" s="119"/>
      <c r="K662" s="44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s="47" customFormat="1" ht="25.5">
      <c r="A663" s="42">
        <v>2201073</v>
      </c>
      <c r="B663" s="57" t="s">
        <v>2030</v>
      </c>
      <c r="C663" s="150"/>
      <c r="D663" s="50" t="s">
        <v>2031</v>
      </c>
      <c r="E663" s="31">
        <v>45007</v>
      </c>
      <c r="F663" s="37" t="s">
        <v>79</v>
      </c>
      <c r="G663" s="196" t="s">
        <v>241</v>
      </c>
      <c r="H663" s="73"/>
      <c r="I663" s="119"/>
      <c r="J663" s="119"/>
      <c r="K663" s="44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s="47" customFormat="1" ht="25.5">
      <c r="A664" s="42">
        <v>2201074</v>
      </c>
      <c r="B664" s="57" t="s">
        <v>2030</v>
      </c>
      <c r="C664" s="150"/>
      <c r="D664" s="50" t="s">
        <v>2031</v>
      </c>
      <c r="E664" s="31">
        <v>45007</v>
      </c>
      <c r="F664" s="37" t="s">
        <v>79</v>
      </c>
      <c r="G664" s="196" t="s">
        <v>241</v>
      </c>
      <c r="H664" s="73"/>
      <c r="I664" s="119"/>
      <c r="J664" s="119"/>
      <c r="K664" s="44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s="47" customFormat="1" ht="25.5">
      <c r="A665" s="42">
        <v>2201075</v>
      </c>
      <c r="B665" s="57" t="s">
        <v>2030</v>
      </c>
      <c r="C665" s="150"/>
      <c r="D665" s="50" t="s">
        <v>2031</v>
      </c>
      <c r="E665" s="31">
        <v>45007</v>
      </c>
      <c r="F665" s="37" t="s">
        <v>79</v>
      </c>
      <c r="G665" s="196" t="s">
        <v>241</v>
      </c>
      <c r="H665" s="73"/>
      <c r="I665" s="119"/>
      <c r="J665" s="119"/>
      <c r="K665" s="44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s="47" customFormat="1" ht="25.5">
      <c r="A666" s="42">
        <v>2201076</v>
      </c>
      <c r="B666" s="57" t="s">
        <v>2030</v>
      </c>
      <c r="C666" s="150"/>
      <c r="D666" s="50" t="s">
        <v>2031</v>
      </c>
      <c r="E666" s="31">
        <v>45007</v>
      </c>
      <c r="F666" s="37" t="s">
        <v>79</v>
      </c>
      <c r="G666" s="196" t="s">
        <v>241</v>
      </c>
      <c r="H666" s="73"/>
      <c r="I666" s="119"/>
      <c r="J666" s="119"/>
      <c r="K666" s="44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s="47" customFormat="1" ht="25.5">
      <c r="A667" s="42">
        <v>2201077</v>
      </c>
      <c r="B667" s="57" t="s">
        <v>2030</v>
      </c>
      <c r="C667" s="150"/>
      <c r="D667" s="50" t="s">
        <v>2031</v>
      </c>
      <c r="E667" s="31">
        <v>45007</v>
      </c>
      <c r="F667" s="37" t="s">
        <v>79</v>
      </c>
      <c r="G667" s="196" t="s">
        <v>241</v>
      </c>
      <c r="H667" s="73"/>
      <c r="I667" s="119"/>
      <c r="J667" s="119"/>
      <c r="K667" s="44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s="47" customFormat="1" ht="38.25">
      <c r="A668" s="42">
        <v>2201078</v>
      </c>
      <c r="B668" s="57" t="s">
        <v>2032</v>
      </c>
      <c r="C668" s="150"/>
      <c r="D668" s="50" t="s">
        <v>2033</v>
      </c>
      <c r="E668" s="152">
        <v>45289</v>
      </c>
      <c r="F668" s="27" t="s">
        <v>79</v>
      </c>
      <c r="G668" s="196" t="s">
        <v>241</v>
      </c>
      <c r="H668" s="73"/>
      <c r="I668" s="119"/>
      <c r="J668" s="119"/>
      <c r="K668" s="44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s="47" customFormat="1" ht="38.25">
      <c r="A669" s="42">
        <v>2201079</v>
      </c>
      <c r="B669" s="57" t="s">
        <v>2034</v>
      </c>
      <c r="C669" s="50"/>
      <c r="D669" s="79" t="s">
        <v>2035</v>
      </c>
      <c r="E669" s="152">
        <v>45253</v>
      </c>
      <c r="F669" s="27" t="s">
        <v>79</v>
      </c>
      <c r="G669" s="196" t="s">
        <v>241</v>
      </c>
      <c r="H669" s="73"/>
      <c r="I669" s="119"/>
      <c r="J669" s="119"/>
      <c r="K669" s="44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s="47" customFormat="1" ht="51">
      <c r="A670" s="42">
        <v>2201080</v>
      </c>
      <c r="B670" s="57" t="s">
        <v>2036</v>
      </c>
      <c r="C670" s="50"/>
      <c r="D670" s="79" t="s">
        <v>2037</v>
      </c>
      <c r="E670" s="152">
        <v>45253</v>
      </c>
      <c r="F670" s="27" t="s">
        <v>79</v>
      </c>
      <c r="G670" s="196" t="s">
        <v>241</v>
      </c>
      <c r="H670" s="73"/>
      <c r="I670" s="119"/>
      <c r="J670" s="119"/>
      <c r="K670" s="44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s="47" customFormat="1" ht="38.25">
      <c r="A671" s="42">
        <v>2201081</v>
      </c>
      <c r="B671" s="154" t="s">
        <v>2038</v>
      </c>
      <c r="C671" s="50"/>
      <c r="D671" s="50">
        <v>121.3</v>
      </c>
      <c r="E671" s="79"/>
      <c r="F671" s="27" t="s">
        <v>79</v>
      </c>
      <c r="G671" s="196" t="s">
        <v>241</v>
      </c>
      <c r="H671" s="266"/>
      <c r="I671" s="119"/>
      <c r="J671" s="119"/>
      <c r="K671" s="44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s="47" customFormat="1" ht="38.25">
      <c r="A672" s="42">
        <v>2201082</v>
      </c>
      <c r="B672" s="154" t="s">
        <v>2039</v>
      </c>
      <c r="C672" s="50"/>
      <c r="D672" s="50">
        <v>67.4</v>
      </c>
      <c r="E672" s="79"/>
      <c r="F672" s="27" t="s">
        <v>79</v>
      </c>
      <c r="G672" s="196" t="s">
        <v>241</v>
      </c>
      <c r="H672" s="266"/>
      <c r="I672" s="119"/>
      <c r="J672" s="119"/>
      <c r="K672" s="44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s="47" customFormat="1" ht="25.5">
      <c r="A673" s="42">
        <v>2201083</v>
      </c>
      <c r="B673" s="57" t="s">
        <v>2040</v>
      </c>
      <c r="C673" s="50"/>
      <c r="D673" s="50" t="s">
        <v>2041</v>
      </c>
      <c r="E673" s="152">
        <v>45030</v>
      </c>
      <c r="F673" s="27" t="s">
        <v>79</v>
      </c>
      <c r="G673" s="196" t="s">
        <v>241</v>
      </c>
      <c r="H673" s="267"/>
      <c r="I673" s="119"/>
      <c r="J673" s="119"/>
      <c r="K673" s="44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s="47" customFormat="1" ht="25.5">
      <c r="A674" s="42">
        <v>2201084</v>
      </c>
      <c r="B674" s="57" t="s">
        <v>2042</v>
      </c>
      <c r="C674" s="50"/>
      <c r="D674" s="50" t="s">
        <v>2041</v>
      </c>
      <c r="E674" s="152">
        <v>45030</v>
      </c>
      <c r="F674" s="27" t="s">
        <v>79</v>
      </c>
      <c r="G674" s="196" t="s">
        <v>241</v>
      </c>
      <c r="H674" s="267"/>
      <c r="I674" s="119"/>
      <c r="J674" s="119"/>
      <c r="K674" s="44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s="39" customFormat="1" ht="38.25">
      <c r="A675" s="51">
        <v>2201086</v>
      </c>
      <c r="B675" s="89" t="s">
        <v>2044</v>
      </c>
      <c r="C675" s="150"/>
      <c r="D675" s="37" t="s">
        <v>2045</v>
      </c>
      <c r="E675" s="77">
        <v>45019</v>
      </c>
      <c r="F675" s="27" t="s">
        <v>2099</v>
      </c>
      <c r="G675" s="196" t="s">
        <v>241</v>
      </c>
      <c r="H675" s="48"/>
      <c r="I675" s="53"/>
      <c r="J675" s="53"/>
      <c r="K675" s="48"/>
      <c r="L675" s="61"/>
      <c r="M675" s="61"/>
      <c r="N675" s="61"/>
      <c r="O675" s="61"/>
      <c r="P675" s="61"/>
      <c r="Q675" s="61"/>
      <c r="R675" s="61"/>
      <c r="S675" s="61"/>
      <c r="T675" s="61"/>
      <c r="U675" s="61"/>
    </row>
    <row r="676" spans="1:21" s="39" customFormat="1" ht="25.5">
      <c r="A676" s="51">
        <v>2201087</v>
      </c>
      <c r="B676" s="89" t="s">
        <v>2046</v>
      </c>
      <c r="C676" s="150"/>
      <c r="D676" s="37" t="s">
        <v>2047</v>
      </c>
      <c r="E676" s="77">
        <v>45002</v>
      </c>
      <c r="F676" s="27" t="s">
        <v>2099</v>
      </c>
      <c r="G676" s="196" t="s">
        <v>241</v>
      </c>
      <c r="H676" s="48"/>
      <c r="I676" s="53"/>
      <c r="J676" s="53"/>
      <c r="K676" s="48"/>
      <c r="L676" s="61"/>
      <c r="M676" s="61"/>
      <c r="N676" s="61"/>
      <c r="O676" s="61"/>
      <c r="P676" s="61"/>
      <c r="Q676" s="61"/>
      <c r="R676" s="61"/>
      <c r="S676" s="61"/>
      <c r="T676" s="61"/>
      <c r="U676" s="61"/>
    </row>
    <row r="677" spans="1:21" s="39" customFormat="1" ht="25.5">
      <c r="A677" s="51">
        <v>2201088</v>
      </c>
      <c r="B677" s="89" t="s">
        <v>2100</v>
      </c>
      <c r="C677" s="150"/>
      <c r="D677" s="37" t="s">
        <v>2048</v>
      </c>
      <c r="E677" s="77">
        <v>45034</v>
      </c>
      <c r="F677" s="27" t="s">
        <v>2099</v>
      </c>
      <c r="G677" s="196" t="s">
        <v>241</v>
      </c>
      <c r="H677" s="48"/>
      <c r="I677" s="53"/>
      <c r="J677" s="53"/>
      <c r="K677" s="48"/>
      <c r="L677" s="61"/>
      <c r="M677" s="61"/>
      <c r="N677" s="61"/>
      <c r="O677" s="61"/>
      <c r="P677" s="61"/>
      <c r="Q677" s="61"/>
      <c r="R677" s="61"/>
      <c r="S677" s="61"/>
      <c r="T677" s="61"/>
      <c r="U677" s="61"/>
    </row>
    <row r="678" spans="1:21" s="39" customFormat="1" ht="60">
      <c r="A678" s="51">
        <v>2201089</v>
      </c>
      <c r="B678" s="128" t="s">
        <v>2056</v>
      </c>
      <c r="C678" s="129" t="s">
        <v>2057</v>
      </c>
      <c r="D678" s="124" t="s">
        <v>2058</v>
      </c>
      <c r="E678" s="156">
        <v>45278</v>
      </c>
      <c r="F678" s="37" t="s">
        <v>2059</v>
      </c>
      <c r="G678" s="196" t="s">
        <v>241</v>
      </c>
      <c r="H678" s="48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</row>
    <row r="679" spans="1:21" s="47" customFormat="1" ht="38.25">
      <c r="A679" s="42">
        <v>2201090</v>
      </c>
      <c r="B679" s="57" t="s">
        <v>2060</v>
      </c>
      <c r="C679" s="137"/>
      <c r="D679" s="27" t="s">
        <v>2061</v>
      </c>
      <c r="E679" s="31">
        <v>45253</v>
      </c>
      <c r="F679" s="37" t="s">
        <v>2059</v>
      </c>
      <c r="G679" s="196" t="s">
        <v>241</v>
      </c>
      <c r="H679" s="4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s="47" customFormat="1" ht="38.25">
      <c r="A680" s="42">
        <v>2201091</v>
      </c>
      <c r="B680" s="57" t="s">
        <v>2060</v>
      </c>
      <c r="C680" s="137"/>
      <c r="D680" s="27" t="s">
        <v>2062</v>
      </c>
      <c r="E680" s="31">
        <v>45253</v>
      </c>
      <c r="F680" s="37" t="s">
        <v>2059</v>
      </c>
      <c r="G680" s="196" t="s">
        <v>241</v>
      </c>
      <c r="H680" s="4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s="47" customFormat="1" ht="38.25">
      <c r="A681" s="42">
        <v>2201092</v>
      </c>
      <c r="B681" s="57" t="s">
        <v>2060</v>
      </c>
      <c r="C681" s="137"/>
      <c r="D681" s="27" t="s">
        <v>2063</v>
      </c>
      <c r="E681" s="31">
        <v>45253</v>
      </c>
      <c r="F681" s="37" t="s">
        <v>2059</v>
      </c>
      <c r="G681" s="196" t="s">
        <v>241</v>
      </c>
      <c r="H681" s="4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s="47" customFormat="1" ht="38.25">
      <c r="A682" s="42">
        <v>2201093</v>
      </c>
      <c r="B682" s="57" t="s">
        <v>2060</v>
      </c>
      <c r="C682" s="137"/>
      <c r="D682" s="27" t="s">
        <v>2064</v>
      </c>
      <c r="E682" s="31">
        <v>45253</v>
      </c>
      <c r="F682" s="37" t="s">
        <v>2059</v>
      </c>
      <c r="G682" s="196" t="s">
        <v>241</v>
      </c>
      <c r="H682" s="4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s="47" customFormat="1" ht="38.25">
      <c r="A683" s="42">
        <v>2201094</v>
      </c>
      <c r="B683" s="57" t="s">
        <v>2060</v>
      </c>
      <c r="C683" s="137"/>
      <c r="D683" s="27" t="s">
        <v>2065</v>
      </c>
      <c r="E683" s="31">
        <v>45253</v>
      </c>
      <c r="F683" s="37" t="s">
        <v>2059</v>
      </c>
      <c r="G683" s="196" t="s">
        <v>241</v>
      </c>
      <c r="H683" s="4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s="39" customFormat="1" ht="38.25">
      <c r="A684" s="51">
        <v>2201095</v>
      </c>
      <c r="B684" s="128" t="s">
        <v>2066</v>
      </c>
      <c r="C684" s="129" t="s">
        <v>2067</v>
      </c>
      <c r="D684" s="91" t="s">
        <v>2068</v>
      </c>
      <c r="E684" s="156">
        <v>44970</v>
      </c>
      <c r="F684" s="37" t="s">
        <v>2059</v>
      </c>
      <c r="G684" s="196" t="s">
        <v>241</v>
      </c>
      <c r="H684" s="48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</row>
    <row r="685" spans="1:21" s="47" customFormat="1" ht="38.25">
      <c r="A685" s="42">
        <v>2201096</v>
      </c>
      <c r="B685" s="57" t="s">
        <v>2069</v>
      </c>
      <c r="C685" s="27"/>
      <c r="D685" s="27" t="s">
        <v>2070</v>
      </c>
      <c r="E685" s="31">
        <v>45168</v>
      </c>
      <c r="F685" s="37" t="s">
        <v>2059</v>
      </c>
      <c r="G685" s="196" t="s">
        <v>241</v>
      </c>
      <c r="H685" s="44"/>
      <c r="I685" s="44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s="47" customFormat="1" ht="38.25">
      <c r="A686" s="42">
        <v>2201097</v>
      </c>
      <c r="B686" s="57" t="s">
        <v>2071</v>
      </c>
      <c r="C686" s="27"/>
      <c r="D686" s="27" t="s">
        <v>2072</v>
      </c>
      <c r="E686" s="31">
        <v>45168</v>
      </c>
      <c r="F686" s="37" t="s">
        <v>2059</v>
      </c>
      <c r="G686" s="196" t="s">
        <v>241</v>
      </c>
      <c r="H686" s="44"/>
      <c r="I686" s="44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s="47" customFormat="1" ht="38.25">
      <c r="A687" s="42">
        <v>2201098</v>
      </c>
      <c r="B687" s="57" t="s">
        <v>2073</v>
      </c>
      <c r="C687" s="27"/>
      <c r="D687" s="27" t="s">
        <v>2074</v>
      </c>
      <c r="E687" s="31">
        <v>45291</v>
      </c>
      <c r="F687" s="37" t="s">
        <v>2059</v>
      </c>
      <c r="G687" s="196" t="s">
        <v>241</v>
      </c>
      <c r="H687" s="44"/>
      <c r="I687" s="44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s="47" customFormat="1" ht="38.25">
      <c r="A688" s="159">
        <v>2201099</v>
      </c>
      <c r="B688" s="123" t="s">
        <v>2073</v>
      </c>
      <c r="C688" s="140"/>
      <c r="D688" s="140" t="s">
        <v>2075</v>
      </c>
      <c r="E688" s="160">
        <v>45291</v>
      </c>
      <c r="F688" s="37" t="s">
        <v>2059</v>
      </c>
      <c r="G688" s="196" t="s">
        <v>241</v>
      </c>
      <c r="H688" s="44"/>
      <c r="I688" s="44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s="47" customFormat="1" ht="51">
      <c r="A689" s="42">
        <v>2201100</v>
      </c>
      <c r="B689" s="27" t="s">
        <v>2249</v>
      </c>
      <c r="C689" s="145"/>
      <c r="D689" s="27" t="s">
        <v>2250</v>
      </c>
      <c r="E689" s="27"/>
      <c r="F689" s="145" t="s">
        <v>98</v>
      </c>
      <c r="G689" s="196" t="s">
        <v>241</v>
      </c>
      <c r="H689" s="265"/>
      <c r="I689" s="119"/>
      <c r="J689" s="119"/>
      <c r="K689" s="44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s="158" customFormat="1" ht="51">
      <c r="A690" s="157">
        <v>2201101</v>
      </c>
      <c r="B690" s="27" t="s">
        <v>2256</v>
      </c>
      <c r="C690" s="145"/>
      <c r="D690" s="27">
        <v>55</v>
      </c>
      <c r="E690" s="185"/>
      <c r="F690" s="145" t="s">
        <v>98</v>
      </c>
      <c r="G690" s="196" t="s">
        <v>241</v>
      </c>
      <c r="H690" s="265"/>
      <c r="I690" s="186"/>
      <c r="J690" s="187"/>
      <c r="K690" s="188"/>
      <c r="L690" s="172"/>
      <c r="M690" s="172"/>
      <c r="N690" s="172"/>
      <c r="O690" s="172"/>
      <c r="P690" s="172"/>
      <c r="Q690" s="172"/>
      <c r="R690" s="172"/>
      <c r="S690" s="172"/>
      <c r="T690" s="172"/>
      <c r="U690" s="172"/>
    </row>
    <row r="691" spans="1:21" s="47" customFormat="1" ht="38.25">
      <c r="A691" s="42">
        <v>2201102</v>
      </c>
      <c r="B691" s="27" t="s">
        <v>2050</v>
      </c>
      <c r="C691" s="145"/>
      <c r="D691" s="27">
        <v>180</v>
      </c>
      <c r="E691" s="27"/>
      <c r="F691" s="145" t="s">
        <v>98</v>
      </c>
      <c r="G691" s="196" t="s">
        <v>241</v>
      </c>
      <c r="H691" s="265"/>
      <c r="I691" s="119"/>
      <c r="J691" s="119"/>
      <c r="K691" s="44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s="47" customFormat="1" ht="51">
      <c r="A692" s="42">
        <v>2201103</v>
      </c>
      <c r="B692" s="27" t="s">
        <v>2051</v>
      </c>
      <c r="C692" s="145"/>
      <c r="D692" s="27" t="s">
        <v>2052</v>
      </c>
      <c r="E692" s="27"/>
      <c r="F692" s="145" t="s">
        <v>98</v>
      </c>
      <c r="G692" s="196" t="s">
        <v>241</v>
      </c>
      <c r="H692" s="265"/>
      <c r="I692" s="119"/>
      <c r="J692" s="119"/>
      <c r="K692" s="44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s="47" customFormat="1" ht="25.5">
      <c r="A693" s="42">
        <v>2201104</v>
      </c>
      <c r="B693" s="27" t="s">
        <v>2251</v>
      </c>
      <c r="C693" s="145"/>
      <c r="D693" s="145">
        <v>78.23</v>
      </c>
      <c r="E693" s="27"/>
      <c r="F693" s="145" t="s">
        <v>98</v>
      </c>
      <c r="G693" s="196" t="s">
        <v>241</v>
      </c>
      <c r="H693" s="44"/>
      <c r="I693" s="119"/>
      <c r="J693" s="119"/>
      <c r="K693" s="44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s="47" customFormat="1" ht="25.5">
      <c r="A694" s="42">
        <v>2201105</v>
      </c>
      <c r="B694" s="27" t="s">
        <v>2261</v>
      </c>
      <c r="C694" s="145"/>
      <c r="D694" s="145">
        <v>78.23</v>
      </c>
      <c r="E694" s="27"/>
      <c r="F694" s="145" t="s">
        <v>98</v>
      </c>
      <c r="G694" s="196" t="s">
        <v>241</v>
      </c>
      <c r="H694" s="44"/>
      <c r="I694" s="119"/>
      <c r="J694" s="119"/>
      <c r="K694" s="44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s="47" customFormat="1" ht="25.5">
      <c r="A695" s="42">
        <v>2201106</v>
      </c>
      <c r="B695" s="27" t="s">
        <v>1547</v>
      </c>
      <c r="C695" s="145"/>
      <c r="D695" s="145">
        <v>78.23</v>
      </c>
      <c r="E695" s="27"/>
      <c r="F695" s="145" t="s">
        <v>98</v>
      </c>
      <c r="G695" s="196" t="s">
        <v>241</v>
      </c>
      <c r="H695" s="44"/>
      <c r="I695" s="119"/>
      <c r="J695" s="119"/>
      <c r="K695" s="44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s="158" customFormat="1" ht="38.25">
      <c r="A696" s="157">
        <v>2201107</v>
      </c>
      <c r="B696" s="185" t="s">
        <v>1592</v>
      </c>
      <c r="C696" s="145"/>
      <c r="D696" s="140">
        <v>163</v>
      </c>
      <c r="E696" s="185"/>
      <c r="F696" s="145" t="s">
        <v>98</v>
      </c>
      <c r="G696" s="196" t="s">
        <v>241</v>
      </c>
      <c r="H696" s="44"/>
      <c r="I696" s="186"/>
      <c r="J696" s="187"/>
      <c r="K696" s="188"/>
      <c r="L696" s="172"/>
      <c r="M696" s="172"/>
      <c r="N696" s="172"/>
      <c r="O696" s="172"/>
      <c r="P696" s="172"/>
      <c r="Q696" s="172"/>
      <c r="R696" s="172"/>
      <c r="S696" s="172"/>
      <c r="T696" s="172"/>
      <c r="U696" s="172"/>
    </row>
    <row r="697" spans="1:21" s="47" customFormat="1" ht="25.5">
      <c r="A697" s="42">
        <v>2201108</v>
      </c>
      <c r="B697" s="27" t="s">
        <v>2053</v>
      </c>
      <c r="C697" s="27"/>
      <c r="D697" s="27" t="s">
        <v>2054</v>
      </c>
      <c r="E697" s="27"/>
      <c r="F697" s="145" t="s">
        <v>98</v>
      </c>
      <c r="G697" s="196" t="s">
        <v>241</v>
      </c>
      <c r="H697" s="44"/>
      <c r="I697" s="119"/>
      <c r="J697" s="119"/>
      <c r="K697" s="44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s="47" customFormat="1" ht="25.5">
      <c r="A698" s="42">
        <v>2201109</v>
      </c>
      <c r="B698" s="27" t="s">
        <v>2040</v>
      </c>
      <c r="C698" s="27"/>
      <c r="D698" s="27" t="s">
        <v>2055</v>
      </c>
      <c r="E698" s="27"/>
      <c r="F698" s="145" t="s">
        <v>98</v>
      </c>
      <c r="G698" s="196" t="s">
        <v>241</v>
      </c>
      <c r="H698" s="44"/>
      <c r="I698" s="119"/>
      <c r="J698" s="119"/>
      <c r="K698" s="44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s="39" customFormat="1" ht="25.5">
      <c r="A699" s="107">
        <v>2201110</v>
      </c>
      <c r="B699" s="37" t="s">
        <v>2076</v>
      </c>
      <c r="C699" s="150"/>
      <c r="D699" s="94" t="s">
        <v>2077</v>
      </c>
      <c r="E699" s="161">
        <v>45103</v>
      </c>
      <c r="F699" s="145" t="s">
        <v>119</v>
      </c>
      <c r="G699" s="196" t="s">
        <v>241</v>
      </c>
      <c r="H699" s="48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</row>
    <row r="700" spans="1:21" s="47" customFormat="1" ht="25.5">
      <c r="A700" s="42">
        <v>2201111</v>
      </c>
      <c r="B700" s="27" t="s">
        <v>2078</v>
      </c>
      <c r="C700" s="27"/>
      <c r="D700" s="42" t="s">
        <v>2257</v>
      </c>
      <c r="E700" s="193">
        <v>45007</v>
      </c>
      <c r="F700" s="145" t="s">
        <v>119</v>
      </c>
      <c r="G700" s="196" t="s">
        <v>241</v>
      </c>
      <c r="H700" s="4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s="47" customFormat="1" ht="25.5">
      <c r="A701" s="42">
        <v>2201112</v>
      </c>
      <c r="B701" s="27" t="s">
        <v>2253</v>
      </c>
      <c r="C701" s="27"/>
      <c r="D701" s="42" t="s">
        <v>2259</v>
      </c>
      <c r="E701" s="193">
        <v>45007</v>
      </c>
      <c r="F701" s="145" t="s">
        <v>119</v>
      </c>
      <c r="G701" s="196" t="s">
        <v>241</v>
      </c>
      <c r="H701" s="4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s="47" customFormat="1" ht="25.5">
      <c r="A702" s="42">
        <v>2201113</v>
      </c>
      <c r="B702" s="27" t="s">
        <v>2260</v>
      </c>
      <c r="C702" s="27"/>
      <c r="D702" s="42" t="s">
        <v>2259</v>
      </c>
      <c r="E702" s="193">
        <v>45007</v>
      </c>
      <c r="F702" s="145" t="s">
        <v>119</v>
      </c>
      <c r="G702" s="196" t="s">
        <v>241</v>
      </c>
      <c r="H702" s="4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s="47" customFormat="1" ht="25.5">
      <c r="A703" s="42">
        <v>2201114</v>
      </c>
      <c r="B703" s="27" t="s">
        <v>2252</v>
      </c>
      <c r="C703" s="27"/>
      <c r="D703" s="42" t="s">
        <v>2259</v>
      </c>
      <c r="E703" s="193">
        <v>45007</v>
      </c>
      <c r="F703" s="145" t="s">
        <v>119</v>
      </c>
      <c r="G703" s="196" t="s">
        <v>241</v>
      </c>
      <c r="H703" s="4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s="42" customFormat="1" ht="25.5">
      <c r="A704" s="42">
        <v>2201115</v>
      </c>
      <c r="B704" s="57" t="s">
        <v>2040</v>
      </c>
      <c r="C704" s="27"/>
      <c r="D704" s="42" t="s">
        <v>2055</v>
      </c>
      <c r="E704" s="162">
        <v>45030</v>
      </c>
      <c r="F704" s="145" t="s">
        <v>119</v>
      </c>
      <c r="G704" s="196" t="s">
        <v>241</v>
      </c>
      <c r="H704" s="4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8" s="46" customFormat="1" ht="38.25">
      <c r="A705" s="159">
        <v>2201116</v>
      </c>
      <c r="B705" s="123" t="s">
        <v>2079</v>
      </c>
      <c r="C705" s="140"/>
      <c r="D705" s="159" t="s">
        <v>2080</v>
      </c>
      <c r="E705" s="198">
        <v>45281</v>
      </c>
      <c r="F705" s="190" t="s">
        <v>119</v>
      </c>
      <c r="G705" s="259" t="s">
        <v>241</v>
      </c>
      <c r="H705" s="44"/>
    </row>
    <row r="706" spans="1:7" s="61" customFormat="1" ht="36">
      <c r="A706" s="51">
        <v>2201117</v>
      </c>
      <c r="B706" s="51" t="s">
        <v>2101</v>
      </c>
      <c r="C706" s="150" t="s">
        <v>2102</v>
      </c>
      <c r="D706" s="51" t="s">
        <v>2103</v>
      </c>
      <c r="E706" s="111">
        <v>44965</v>
      </c>
      <c r="F706" s="37" t="s">
        <v>13</v>
      </c>
      <c r="G706" s="83"/>
    </row>
    <row r="707" spans="1:21" s="39" customFormat="1" ht="25.5">
      <c r="A707" s="107">
        <v>2201118</v>
      </c>
      <c r="B707" s="199" t="s">
        <v>2104</v>
      </c>
      <c r="C707" s="147"/>
      <c r="D707" s="107" t="s">
        <v>2105</v>
      </c>
      <c r="E707" s="161"/>
      <c r="F707" s="37" t="s">
        <v>13</v>
      </c>
      <c r="G707" s="95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</row>
    <row r="708" spans="1:21" s="39" customFormat="1" ht="25.5">
      <c r="A708" s="51">
        <v>2201119</v>
      </c>
      <c r="B708" s="93" t="s">
        <v>2104</v>
      </c>
      <c r="C708" s="150"/>
      <c r="D708" s="51" t="s">
        <v>2105</v>
      </c>
      <c r="E708" s="111"/>
      <c r="F708" s="37" t="s">
        <v>13</v>
      </c>
      <c r="G708" s="83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</row>
    <row r="709" spans="1:21" s="39" customFormat="1" ht="25.5">
      <c r="A709" s="51">
        <v>22011120</v>
      </c>
      <c r="B709" s="163" t="s">
        <v>2104</v>
      </c>
      <c r="C709" s="129"/>
      <c r="D709" s="124" t="s">
        <v>2105</v>
      </c>
      <c r="E709" s="156"/>
      <c r="F709" s="37" t="s">
        <v>13</v>
      </c>
      <c r="G709" s="83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</row>
    <row r="710" spans="1:21" s="110" customFormat="1" ht="51">
      <c r="A710" s="37">
        <v>2201121</v>
      </c>
      <c r="B710" s="89" t="s">
        <v>2107</v>
      </c>
      <c r="C710" s="150"/>
      <c r="D710" s="37" t="s">
        <v>2108</v>
      </c>
      <c r="E710" s="77">
        <v>45247</v>
      </c>
      <c r="F710" s="37" t="s">
        <v>559</v>
      </c>
      <c r="G710" s="196" t="s">
        <v>241</v>
      </c>
      <c r="H710" s="48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1:21" s="110" customFormat="1" ht="51">
      <c r="A711" s="37">
        <v>2201122</v>
      </c>
      <c r="B711" s="89" t="s">
        <v>2107</v>
      </c>
      <c r="C711" s="150"/>
      <c r="D711" s="37" t="s">
        <v>2108</v>
      </c>
      <c r="E711" s="77">
        <v>45247</v>
      </c>
      <c r="F711" s="37" t="s">
        <v>559</v>
      </c>
      <c r="G711" s="196" t="s">
        <v>241</v>
      </c>
      <c r="H711" s="48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1:21" s="110" customFormat="1" ht="51">
      <c r="A712" s="37">
        <v>2201123</v>
      </c>
      <c r="B712" s="89" t="s">
        <v>2109</v>
      </c>
      <c r="C712" s="150"/>
      <c r="D712" s="37" t="s">
        <v>2110</v>
      </c>
      <c r="E712" s="77">
        <v>45247</v>
      </c>
      <c r="F712" s="37" t="s">
        <v>559</v>
      </c>
      <c r="G712" s="196" t="s">
        <v>241</v>
      </c>
      <c r="H712" s="48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1:21" s="110" customFormat="1" ht="38.25">
      <c r="A713" s="37">
        <v>2201124</v>
      </c>
      <c r="B713" s="89" t="s">
        <v>2111</v>
      </c>
      <c r="C713" s="150"/>
      <c r="D713" s="37" t="s">
        <v>2112</v>
      </c>
      <c r="E713" s="77">
        <v>45247</v>
      </c>
      <c r="F713" s="37" t="s">
        <v>559</v>
      </c>
      <c r="G713" s="196" t="s">
        <v>241</v>
      </c>
      <c r="H713" s="48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1:21" s="110" customFormat="1" ht="38.25">
      <c r="A714" s="37">
        <v>2201125</v>
      </c>
      <c r="B714" s="89" t="s">
        <v>2113</v>
      </c>
      <c r="C714" s="150"/>
      <c r="D714" s="37" t="s">
        <v>220</v>
      </c>
      <c r="E714" s="77">
        <v>45247</v>
      </c>
      <c r="F714" s="37" t="s">
        <v>559</v>
      </c>
      <c r="G714" s="196" t="s">
        <v>241</v>
      </c>
      <c r="H714" s="48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1:21" s="110" customFormat="1" ht="38.25">
      <c r="A715" s="37">
        <v>2201126</v>
      </c>
      <c r="B715" s="89" t="s">
        <v>2111</v>
      </c>
      <c r="C715" s="150"/>
      <c r="D715" s="37" t="s">
        <v>2112</v>
      </c>
      <c r="E715" s="77">
        <v>45247</v>
      </c>
      <c r="F715" s="37" t="s">
        <v>559</v>
      </c>
      <c r="G715" s="196" t="s">
        <v>241</v>
      </c>
      <c r="H715" s="48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1:21" s="42" customFormat="1" ht="63.75">
      <c r="A716" s="42">
        <v>2201130</v>
      </c>
      <c r="B716" s="57" t="s">
        <v>2143</v>
      </c>
      <c r="C716" s="27"/>
      <c r="D716" s="27">
        <v>1213.69</v>
      </c>
      <c r="E716" s="27"/>
      <c r="F716" s="37" t="s">
        <v>959</v>
      </c>
      <c r="G716" s="56" t="s">
        <v>2268</v>
      </c>
      <c r="H716" s="44"/>
      <c r="I716" s="119"/>
      <c r="J716" s="119"/>
      <c r="K716" s="44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s="42" customFormat="1" ht="45" customHeight="1">
      <c r="A717" s="42">
        <v>2201129</v>
      </c>
      <c r="B717" s="57" t="s">
        <v>2144</v>
      </c>
      <c r="C717" s="27"/>
      <c r="D717" s="27">
        <v>120.77</v>
      </c>
      <c r="E717" s="27"/>
      <c r="F717" s="37" t="s">
        <v>959</v>
      </c>
      <c r="G717" s="56" t="s">
        <v>2268</v>
      </c>
      <c r="H717" s="48"/>
      <c r="I717" s="119"/>
      <c r="J717" s="119"/>
      <c r="K717" s="44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s="42" customFormat="1" ht="45" customHeight="1">
      <c r="A718" s="42">
        <v>2201131</v>
      </c>
      <c r="B718" s="57" t="s">
        <v>2145</v>
      </c>
      <c r="C718" s="27"/>
      <c r="D718" s="27">
        <v>107.84</v>
      </c>
      <c r="E718" s="27"/>
      <c r="F718" s="37" t="s">
        <v>959</v>
      </c>
      <c r="G718" s="56" t="s">
        <v>2268</v>
      </c>
      <c r="H718" s="48"/>
      <c r="I718" s="119"/>
      <c r="J718" s="119"/>
      <c r="K718" s="44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s="42" customFormat="1" ht="45" customHeight="1">
      <c r="A719" s="42">
        <v>2201132</v>
      </c>
      <c r="B719" s="57" t="s">
        <v>2145</v>
      </c>
      <c r="C719" s="27"/>
      <c r="D719" s="27">
        <v>107.84</v>
      </c>
      <c r="E719" s="27"/>
      <c r="F719" s="37" t="s">
        <v>959</v>
      </c>
      <c r="G719" s="56" t="s">
        <v>2268</v>
      </c>
      <c r="H719" s="48"/>
      <c r="I719" s="119"/>
      <c r="J719" s="119"/>
      <c r="K719" s="44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s="42" customFormat="1" ht="45" customHeight="1">
      <c r="A720" s="42">
        <v>2201133</v>
      </c>
      <c r="B720" s="57" t="s">
        <v>2146</v>
      </c>
      <c r="C720" s="27"/>
      <c r="D720" s="27">
        <v>213.75</v>
      </c>
      <c r="E720" s="27"/>
      <c r="F720" s="37" t="s">
        <v>959</v>
      </c>
      <c r="G720" s="56" t="s">
        <v>2268</v>
      </c>
      <c r="H720" s="48"/>
      <c r="I720" s="119"/>
      <c r="J720" s="119"/>
      <c r="K720" s="44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s="42" customFormat="1" ht="45" customHeight="1">
      <c r="A721" s="42">
        <v>2201134</v>
      </c>
      <c r="B721" s="57" t="s">
        <v>2147</v>
      </c>
      <c r="C721" s="27"/>
      <c r="D721" s="27">
        <v>219.43</v>
      </c>
      <c r="E721" s="27"/>
      <c r="F721" s="37" t="s">
        <v>959</v>
      </c>
      <c r="G721" s="56" t="s">
        <v>2268</v>
      </c>
      <c r="H721" s="48"/>
      <c r="I721" s="119"/>
      <c r="J721" s="119"/>
      <c r="K721" s="44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s="42" customFormat="1" ht="45" customHeight="1">
      <c r="A722" s="42">
        <v>2201135</v>
      </c>
      <c r="B722" s="57" t="s">
        <v>2148</v>
      </c>
      <c r="C722" s="27"/>
      <c r="D722" s="27">
        <v>71.25</v>
      </c>
      <c r="E722" s="27"/>
      <c r="F722" s="37" t="s">
        <v>959</v>
      </c>
      <c r="G722" s="56" t="s">
        <v>2268</v>
      </c>
      <c r="H722" s="48"/>
      <c r="I722" s="119"/>
      <c r="J722" s="119"/>
      <c r="K722" s="44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s="42" customFormat="1" ht="45" customHeight="1">
      <c r="A723" s="42">
        <v>2201136</v>
      </c>
      <c r="B723" s="57" t="s">
        <v>2150</v>
      </c>
      <c r="C723" s="27"/>
      <c r="D723" s="27">
        <v>75.12</v>
      </c>
      <c r="E723" s="27"/>
      <c r="F723" s="37" t="s">
        <v>959</v>
      </c>
      <c r="G723" s="56" t="s">
        <v>2268</v>
      </c>
      <c r="H723" s="48"/>
      <c r="I723" s="119"/>
      <c r="J723" s="119"/>
      <c r="K723" s="44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s="42" customFormat="1" ht="45" customHeight="1">
      <c r="A724" s="42">
        <v>2201137</v>
      </c>
      <c r="B724" s="57" t="s">
        <v>2150</v>
      </c>
      <c r="C724" s="27"/>
      <c r="D724" s="27">
        <v>75.12</v>
      </c>
      <c r="E724" s="27"/>
      <c r="F724" s="37" t="s">
        <v>959</v>
      </c>
      <c r="G724" s="56" t="s">
        <v>2268</v>
      </c>
      <c r="H724" s="48"/>
      <c r="I724" s="119"/>
      <c r="J724" s="119"/>
      <c r="K724" s="44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s="42" customFormat="1" ht="45" customHeight="1">
      <c r="A725" s="42">
        <v>2201138</v>
      </c>
      <c r="B725" s="57" t="s">
        <v>2152</v>
      </c>
      <c r="C725" s="27"/>
      <c r="D725" s="27">
        <v>18.44</v>
      </c>
      <c r="E725" s="27"/>
      <c r="F725" s="37" t="s">
        <v>959</v>
      </c>
      <c r="G725" s="56" t="s">
        <v>2268</v>
      </c>
      <c r="H725" s="48"/>
      <c r="I725" s="119"/>
      <c r="J725" s="119"/>
      <c r="K725" s="44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s="42" customFormat="1" ht="45" customHeight="1">
      <c r="A726" s="42">
        <v>2201139</v>
      </c>
      <c r="B726" s="57" t="s">
        <v>2154</v>
      </c>
      <c r="C726" s="140"/>
      <c r="D726" s="140">
        <v>49.63</v>
      </c>
      <c r="E726" s="140"/>
      <c r="F726" s="37" t="s">
        <v>959</v>
      </c>
      <c r="G726" s="56" t="s">
        <v>2268</v>
      </c>
      <c r="H726" s="48"/>
      <c r="I726" s="119"/>
      <c r="J726" s="119"/>
      <c r="K726" s="44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s="135" customFormat="1" ht="45" customHeight="1">
      <c r="A727" s="133">
        <v>2201140</v>
      </c>
      <c r="B727" s="57" t="s">
        <v>2137</v>
      </c>
      <c r="C727" s="141"/>
      <c r="D727" s="27" t="s">
        <v>2138</v>
      </c>
      <c r="E727" s="142"/>
      <c r="F727" s="37" t="s">
        <v>959</v>
      </c>
      <c r="G727" s="56" t="s">
        <v>2270</v>
      </c>
      <c r="H727" s="26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</row>
    <row r="728" spans="1:21" s="135" customFormat="1" ht="36" customHeight="1">
      <c r="A728" s="133">
        <v>2201141</v>
      </c>
      <c r="B728" s="57" t="s">
        <v>2137</v>
      </c>
      <c r="C728" s="141"/>
      <c r="D728" s="27" t="s">
        <v>2138</v>
      </c>
      <c r="E728" s="142"/>
      <c r="F728" s="37" t="s">
        <v>959</v>
      </c>
      <c r="G728" s="56" t="s">
        <v>2270</v>
      </c>
      <c r="H728" s="26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</row>
    <row r="729" spans="1:21" s="135" customFormat="1" ht="36" customHeight="1">
      <c r="A729" s="133">
        <v>2201142</v>
      </c>
      <c r="B729" s="57" t="s">
        <v>2137</v>
      </c>
      <c r="C729" s="141"/>
      <c r="D729" s="27" t="s">
        <v>2138</v>
      </c>
      <c r="E729" s="142"/>
      <c r="F729" s="37" t="s">
        <v>959</v>
      </c>
      <c r="G729" s="56" t="s">
        <v>2270</v>
      </c>
      <c r="H729" s="26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</row>
    <row r="730" spans="1:21" s="135" customFormat="1" ht="38.25">
      <c r="A730" s="133">
        <v>2201143</v>
      </c>
      <c r="B730" s="139" t="s">
        <v>2227</v>
      </c>
      <c r="C730" s="136"/>
      <c r="D730" s="42" t="s">
        <v>2140</v>
      </c>
      <c r="E730" s="138"/>
      <c r="F730" s="37" t="s">
        <v>959</v>
      </c>
      <c r="G730" s="56" t="s">
        <v>2270</v>
      </c>
      <c r="H730" s="265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</row>
    <row r="731" spans="1:21" s="135" customFormat="1" ht="38.25">
      <c r="A731" s="133">
        <v>2201144</v>
      </c>
      <c r="B731" s="139" t="s">
        <v>2141</v>
      </c>
      <c r="C731" s="136"/>
      <c r="D731" s="42" t="s">
        <v>2142</v>
      </c>
      <c r="E731" s="138"/>
      <c r="F731" s="37" t="s">
        <v>959</v>
      </c>
      <c r="G731" s="56" t="s">
        <v>2270</v>
      </c>
      <c r="H731" s="265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</row>
    <row r="732" spans="1:21" s="39" customFormat="1" ht="38.25">
      <c r="A732" s="51">
        <v>2201145</v>
      </c>
      <c r="B732" s="89" t="s">
        <v>2118</v>
      </c>
      <c r="C732" s="150"/>
      <c r="D732" s="37" t="s">
        <v>2119</v>
      </c>
      <c r="E732" s="37"/>
      <c r="F732" s="37" t="s">
        <v>959</v>
      </c>
      <c r="G732" s="196" t="s">
        <v>2271</v>
      </c>
      <c r="H732" s="48"/>
      <c r="I732" s="53"/>
      <c r="J732" s="53"/>
      <c r="K732" s="48"/>
      <c r="L732" s="61"/>
      <c r="M732" s="61"/>
      <c r="N732" s="61"/>
      <c r="O732" s="61"/>
      <c r="P732" s="61"/>
      <c r="Q732" s="61"/>
      <c r="R732" s="61"/>
      <c r="S732" s="61"/>
      <c r="T732" s="61"/>
      <c r="U732" s="61"/>
    </row>
    <row r="733" spans="1:21" s="39" customFormat="1" ht="38.25">
      <c r="A733" s="51">
        <v>2201146</v>
      </c>
      <c r="B733" s="89" t="s">
        <v>2120</v>
      </c>
      <c r="C733" s="150"/>
      <c r="D733" s="37" t="s">
        <v>2121</v>
      </c>
      <c r="E733" s="37"/>
      <c r="F733" s="37" t="s">
        <v>959</v>
      </c>
      <c r="G733" s="196" t="s">
        <v>2271</v>
      </c>
      <c r="H733" s="48"/>
      <c r="I733" s="53"/>
      <c r="J733" s="53"/>
      <c r="K733" s="48"/>
      <c r="L733" s="61"/>
      <c r="M733" s="61"/>
      <c r="N733" s="61"/>
      <c r="O733" s="61"/>
      <c r="P733" s="61"/>
      <c r="Q733" s="61"/>
      <c r="R733" s="61"/>
      <c r="S733" s="61"/>
      <c r="T733" s="61"/>
      <c r="U733" s="61"/>
    </row>
    <row r="734" spans="1:21" s="39" customFormat="1" ht="38.25">
      <c r="A734" s="51">
        <v>2201147</v>
      </c>
      <c r="B734" s="89" t="s">
        <v>2120</v>
      </c>
      <c r="C734" s="150"/>
      <c r="D734" s="37" t="s">
        <v>2121</v>
      </c>
      <c r="E734" s="37"/>
      <c r="F734" s="37" t="s">
        <v>959</v>
      </c>
      <c r="G734" s="196" t="s">
        <v>2271</v>
      </c>
      <c r="H734" s="48"/>
      <c r="I734" s="53"/>
      <c r="J734" s="53"/>
      <c r="K734" s="48"/>
      <c r="L734" s="61"/>
      <c r="M734" s="61"/>
      <c r="N734" s="61"/>
      <c r="O734" s="61"/>
      <c r="P734" s="61"/>
      <c r="Q734" s="61"/>
      <c r="R734" s="61"/>
      <c r="S734" s="61"/>
      <c r="T734" s="61"/>
      <c r="U734" s="61"/>
    </row>
    <row r="735" spans="1:21" s="39" customFormat="1" ht="38.25">
      <c r="A735" s="51">
        <v>2201148</v>
      </c>
      <c r="B735" s="89" t="s">
        <v>2122</v>
      </c>
      <c r="C735" s="150"/>
      <c r="D735" s="37" t="s">
        <v>2123</v>
      </c>
      <c r="E735" s="37"/>
      <c r="F735" s="37" t="s">
        <v>959</v>
      </c>
      <c r="G735" s="196" t="s">
        <v>2271</v>
      </c>
      <c r="H735" s="48"/>
      <c r="I735" s="53"/>
      <c r="J735" s="53"/>
      <c r="K735" s="48"/>
      <c r="L735" s="61"/>
      <c r="M735" s="61"/>
      <c r="N735" s="61"/>
      <c r="O735" s="61"/>
      <c r="P735" s="61"/>
      <c r="Q735" s="61"/>
      <c r="R735" s="61"/>
      <c r="S735" s="61"/>
      <c r="T735" s="61"/>
      <c r="U735" s="61"/>
    </row>
    <row r="736" spans="1:21" s="39" customFormat="1" ht="38.25">
      <c r="A736" s="51">
        <v>2201149</v>
      </c>
      <c r="B736" s="89" t="s">
        <v>2124</v>
      </c>
      <c r="C736" s="150"/>
      <c r="D736" s="37" t="s">
        <v>2125</v>
      </c>
      <c r="E736" s="37"/>
      <c r="F736" s="37" t="s">
        <v>959</v>
      </c>
      <c r="G736" s="196" t="s">
        <v>2271</v>
      </c>
      <c r="H736" s="48"/>
      <c r="I736" s="53"/>
      <c r="J736" s="53"/>
      <c r="K736" s="48"/>
      <c r="L736" s="61"/>
      <c r="M736" s="61"/>
      <c r="N736" s="61"/>
      <c r="O736" s="61"/>
      <c r="P736" s="61"/>
      <c r="Q736" s="61"/>
      <c r="R736" s="61"/>
      <c r="S736" s="61"/>
      <c r="T736" s="61"/>
      <c r="U736" s="61"/>
    </row>
    <row r="737" spans="1:21" s="39" customFormat="1" ht="38.25">
      <c r="A737" s="51">
        <v>2201150</v>
      </c>
      <c r="B737" s="89" t="s">
        <v>2126</v>
      </c>
      <c r="C737" s="150"/>
      <c r="D737" s="37" t="s">
        <v>2125</v>
      </c>
      <c r="E737" s="37"/>
      <c r="F737" s="37" t="s">
        <v>959</v>
      </c>
      <c r="G737" s="196" t="s">
        <v>2271</v>
      </c>
      <c r="H737" s="48"/>
      <c r="I737" s="53"/>
      <c r="J737" s="53"/>
      <c r="K737" s="48"/>
      <c r="L737" s="61"/>
      <c r="M737" s="61"/>
      <c r="N737" s="61"/>
      <c r="O737" s="61"/>
      <c r="P737" s="61"/>
      <c r="Q737" s="61"/>
      <c r="R737" s="61"/>
      <c r="S737" s="61"/>
      <c r="T737" s="61"/>
      <c r="U737" s="61"/>
    </row>
    <row r="738" spans="1:21" s="39" customFormat="1" ht="38.25">
      <c r="A738" s="51">
        <v>2201151</v>
      </c>
      <c r="B738" s="89" t="s">
        <v>2122</v>
      </c>
      <c r="C738" s="150"/>
      <c r="D738" s="37" t="s">
        <v>2123</v>
      </c>
      <c r="E738" s="37"/>
      <c r="F738" s="37" t="s">
        <v>959</v>
      </c>
      <c r="G738" s="196" t="s">
        <v>2271</v>
      </c>
      <c r="H738" s="48"/>
      <c r="I738" s="53"/>
      <c r="J738" s="53"/>
      <c r="K738" s="48"/>
      <c r="L738" s="61"/>
      <c r="M738" s="61"/>
      <c r="N738" s="61"/>
      <c r="O738" s="61"/>
      <c r="P738" s="61"/>
      <c r="Q738" s="61"/>
      <c r="R738" s="61"/>
      <c r="S738" s="61"/>
      <c r="T738" s="61"/>
      <c r="U738" s="61"/>
    </row>
    <row r="739" spans="1:21" s="39" customFormat="1" ht="25.5">
      <c r="A739" s="51">
        <v>2201152</v>
      </c>
      <c r="B739" s="89" t="s">
        <v>2127</v>
      </c>
      <c r="C739" s="150"/>
      <c r="D739" s="37">
        <v>40</v>
      </c>
      <c r="E739" s="37"/>
      <c r="F739" s="37" t="s">
        <v>959</v>
      </c>
      <c r="G739" s="196" t="s">
        <v>367</v>
      </c>
      <c r="H739" s="48"/>
      <c r="I739" s="53"/>
      <c r="J739" s="53"/>
      <c r="K739" s="48"/>
      <c r="L739" s="61"/>
      <c r="M739" s="61"/>
      <c r="N739" s="61"/>
      <c r="O739" s="61"/>
      <c r="P739" s="61"/>
      <c r="Q739" s="61"/>
      <c r="R739" s="61"/>
      <c r="S739" s="61"/>
      <c r="T739" s="61"/>
      <c r="U739" s="61"/>
    </row>
    <row r="740" spans="1:21" s="39" customFormat="1" ht="25.5">
      <c r="A740" s="51">
        <v>2201153</v>
      </c>
      <c r="B740" s="89" t="s">
        <v>2128</v>
      </c>
      <c r="C740" s="150"/>
      <c r="D740" s="37">
        <v>16</v>
      </c>
      <c r="E740" s="37"/>
      <c r="F740" s="37" t="s">
        <v>959</v>
      </c>
      <c r="G740" s="196" t="s">
        <v>367</v>
      </c>
      <c r="H740" s="48"/>
      <c r="I740" s="53"/>
      <c r="J740" s="53"/>
      <c r="K740" s="48"/>
      <c r="L740" s="61"/>
      <c r="M740" s="61"/>
      <c r="N740" s="61"/>
      <c r="O740" s="61"/>
      <c r="P740" s="61"/>
      <c r="Q740" s="61"/>
      <c r="R740" s="61"/>
      <c r="S740" s="61"/>
      <c r="T740" s="61"/>
      <c r="U740" s="61"/>
    </row>
    <row r="741" spans="1:21" s="39" customFormat="1" ht="25.5">
      <c r="A741" s="51">
        <v>2201154</v>
      </c>
      <c r="B741" s="89" t="s">
        <v>2129</v>
      </c>
      <c r="C741" s="150"/>
      <c r="D741" s="37">
        <v>40</v>
      </c>
      <c r="E741" s="37"/>
      <c r="F741" s="37" t="s">
        <v>959</v>
      </c>
      <c r="G741" s="196" t="s">
        <v>367</v>
      </c>
      <c r="H741" s="48"/>
      <c r="I741" s="53"/>
      <c r="J741" s="53"/>
      <c r="K741" s="48"/>
      <c r="L741" s="61"/>
      <c r="M741" s="61"/>
      <c r="N741" s="61"/>
      <c r="O741" s="61"/>
      <c r="P741" s="61"/>
      <c r="Q741" s="61"/>
      <c r="R741" s="61"/>
      <c r="S741" s="61"/>
      <c r="T741" s="61"/>
      <c r="U741" s="61"/>
    </row>
    <row r="742" spans="1:21" s="39" customFormat="1" ht="51">
      <c r="A742" s="51">
        <v>2201155</v>
      </c>
      <c r="B742" s="89" t="s">
        <v>2135</v>
      </c>
      <c r="C742" s="37">
        <v>4800</v>
      </c>
      <c r="D742" s="77">
        <v>44908</v>
      </c>
      <c r="E742" s="77"/>
      <c r="F742" s="37" t="s">
        <v>959</v>
      </c>
      <c r="G742" s="196" t="s">
        <v>2272</v>
      </c>
      <c r="H742" s="48"/>
      <c r="I742" s="53"/>
      <c r="J742" s="53"/>
      <c r="K742" s="48"/>
      <c r="L742" s="61"/>
      <c r="M742" s="61"/>
      <c r="N742" s="61"/>
      <c r="O742" s="61"/>
      <c r="P742" s="61"/>
      <c r="Q742" s="61"/>
      <c r="R742" s="61"/>
      <c r="S742" s="61"/>
      <c r="T742" s="61"/>
      <c r="U742" s="61"/>
    </row>
    <row r="743" spans="1:21" s="39" customFormat="1" ht="25.5">
      <c r="A743" s="51">
        <v>2201156</v>
      </c>
      <c r="B743" s="89" t="s">
        <v>2128</v>
      </c>
      <c r="C743" s="37">
        <v>16</v>
      </c>
      <c r="D743" s="37"/>
      <c r="E743" s="37"/>
      <c r="F743" s="37" t="s">
        <v>959</v>
      </c>
      <c r="G743" s="196" t="s">
        <v>2273</v>
      </c>
      <c r="H743" s="48"/>
      <c r="I743" s="53"/>
      <c r="J743" s="53"/>
      <c r="K743" s="48"/>
      <c r="L743" s="61"/>
      <c r="M743" s="61"/>
      <c r="N743" s="61"/>
      <c r="O743" s="61"/>
      <c r="P743" s="61"/>
      <c r="Q743" s="61"/>
      <c r="R743" s="61"/>
      <c r="S743" s="61"/>
      <c r="T743" s="61"/>
      <c r="U743" s="61"/>
    </row>
    <row r="744" spans="1:21" s="158" customFormat="1" ht="25.5">
      <c r="A744" s="157">
        <v>2201166</v>
      </c>
      <c r="B744" s="171" t="s">
        <v>2223</v>
      </c>
      <c r="C744" s="27" t="s">
        <v>2224</v>
      </c>
      <c r="D744" s="162">
        <v>45182</v>
      </c>
      <c r="E744" s="162"/>
      <c r="F744" s="83" t="s">
        <v>80</v>
      </c>
      <c r="G744" s="260" t="s">
        <v>241</v>
      </c>
      <c r="H744" s="268"/>
      <c r="I744" s="172"/>
      <c r="J744" s="172"/>
      <c r="K744" s="172"/>
      <c r="L744" s="172"/>
      <c r="M744" s="172"/>
      <c r="N744" s="172"/>
      <c r="O744" s="172"/>
      <c r="P744" s="172"/>
      <c r="Q744" s="172"/>
      <c r="R744" s="172"/>
      <c r="S744" s="172"/>
      <c r="T744" s="172"/>
      <c r="U744" s="172"/>
    </row>
    <row r="745" spans="1:21" s="176" customFormat="1" ht="25.5">
      <c r="A745" s="173">
        <v>2201167</v>
      </c>
      <c r="B745" s="174" t="s">
        <v>531</v>
      </c>
      <c r="C745" s="16" t="s">
        <v>398</v>
      </c>
      <c r="D745" s="175">
        <v>40867</v>
      </c>
      <c r="E745" s="175"/>
      <c r="F745" s="16" t="s">
        <v>80</v>
      </c>
      <c r="G745" s="260" t="s">
        <v>241</v>
      </c>
      <c r="H745" s="269"/>
      <c r="I745" s="270"/>
      <c r="J745" s="270"/>
      <c r="K745" s="271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</row>
    <row r="746" spans="1:21" s="176" customFormat="1" ht="25.5">
      <c r="A746" s="16">
        <v>2201168</v>
      </c>
      <c r="B746" s="177" t="s">
        <v>2238</v>
      </c>
      <c r="C746" s="178" t="s">
        <v>433</v>
      </c>
      <c r="D746" s="178">
        <v>2017</v>
      </c>
      <c r="E746" s="178"/>
      <c r="F746" s="178" t="s">
        <v>80</v>
      </c>
      <c r="G746" s="260" t="s">
        <v>241</v>
      </c>
      <c r="H746" s="273"/>
      <c r="I746" s="270"/>
      <c r="J746" s="270"/>
      <c r="K746" s="271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</row>
    <row r="747" spans="1:21" s="47" customFormat="1" ht="51">
      <c r="A747" s="184">
        <v>2201169</v>
      </c>
      <c r="B747" s="27" t="s">
        <v>2249</v>
      </c>
      <c r="C747" s="27" t="s">
        <v>2250</v>
      </c>
      <c r="D747" s="27"/>
      <c r="E747" s="131"/>
      <c r="F747" s="145" t="s">
        <v>98</v>
      </c>
      <c r="G747" s="261" t="s">
        <v>241</v>
      </c>
      <c r="H747" s="265"/>
      <c r="I747" s="119"/>
      <c r="J747" s="119"/>
      <c r="K747" s="44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s="47" customFormat="1" ht="51">
      <c r="A748" s="42">
        <v>2201170</v>
      </c>
      <c r="B748" s="27" t="s">
        <v>2249</v>
      </c>
      <c r="C748" s="27" t="s">
        <v>2250</v>
      </c>
      <c r="D748" s="27"/>
      <c r="E748" s="27"/>
      <c r="F748" s="145" t="s">
        <v>98</v>
      </c>
      <c r="G748" s="261" t="s">
        <v>241</v>
      </c>
      <c r="H748" s="265"/>
      <c r="I748" s="119"/>
      <c r="J748" s="119"/>
      <c r="K748" s="44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s="47" customFormat="1" ht="51">
      <c r="A749" s="42">
        <v>2201171</v>
      </c>
      <c r="B749" s="56" t="s">
        <v>2249</v>
      </c>
      <c r="C749" s="27" t="s">
        <v>2250</v>
      </c>
      <c r="D749" s="27"/>
      <c r="E749" s="27"/>
      <c r="F749" s="145" t="s">
        <v>98</v>
      </c>
      <c r="G749" s="261" t="s">
        <v>241</v>
      </c>
      <c r="H749" s="265"/>
      <c r="I749" s="119"/>
      <c r="J749" s="119"/>
      <c r="K749" s="44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s="47" customFormat="1" ht="51">
      <c r="A750" s="42">
        <v>2201172</v>
      </c>
      <c r="B750" s="56" t="s">
        <v>2249</v>
      </c>
      <c r="C750" s="27" t="s">
        <v>2250</v>
      </c>
      <c r="D750" s="27"/>
      <c r="E750" s="27"/>
      <c r="F750" s="145" t="s">
        <v>98</v>
      </c>
      <c r="G750" s="261" t="s">
        <v>241</v>
      </c>
      <c r="H750" s="265"/>
      <c r="I750" s="119"/>
      <c r="J750" s="119"/>
      <c r="K750" s="44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s="158" customFormat="1" ht="51.75" thickBot="1">
      <c r="A751" s="157">
        <v>2201173</v>
      </c>
      <c r="B751" s="189" t="s">
        <v>2049</v>
      </c>
      <c r="C751" s="27">
        <v>55</v>
      </c>
      <c r="D751" s="27"/>
      <c r="E751" s="185"/>
      <c r="F751" s="145" t="s">
        <v>98</v>
      </c>
      <c r="G751" s="261" t="s">
        <v>241</v>
      </c>
      <c r="H751" s="265"/>
      <c r="I751" s="186"/>
      <c r="J751" s="187"/>
      <c r="K751" s="188"/>
      <c r="L751" s="172"/>
      <c r="M751" s="172"/>
      <c r="N751" s="172"/>
      <c r="O751" s="172"/>
      <c r="P751" s="172"/>
      <c r="Q751" s="172"/>
      <c r="R751" s="172"/>
      <c r="S751" s="172"/>
      <c r="T751" s="172"/>
      <c r="U751" s="172"/>
    </row>
    <row r="752" spans="1:21" s="47" customFormat="1" ht="38.25">
      <c r="A752" s="42">
        <v>2201174</v>
      </c>
      <c r="B752" s="56" t="s">
        <v>2050</v>
      </c>
      <c r="C752" s="27">
        <v>180</v>
      </c>
      <c r="D752" s="27"/>
      <c r="E752" s="27"/>
      <c r="F752" s="145" t="s">
        <v>98</v>
      </c>
      <c r="G752" s="261" t="s">
        <v>241</v>
      </c>
      <c r="H752" s="265"/>
      <c r="I752" s="119"/>
      <c r="J752" s="119"/>
      <c r="K752" s="44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s="47" customFormat="1" ht="38.25">
      <c r="A753" s="42">
        <v>2201175</v>
      </c>
      <c r="B753" s="27" t="s">
        <v>2050</v>
      </c>
      <c r="C753" s="27">
        <v>180</v>
      </c>
      <c r="D753" s="27"/>
      <c r="E753" s="27"/>
      <c r="F753" s="145" t="s">
        <v>98</v>
      </c>
      <c r="G753" s="261" t="s">
        <v>241</v>
      </c>
      <c r="H753" s="265"/>
      <c r="I753" s="119"/>
      <c r="J753" s="119"/>
      <c r="K753" s="44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s="47" customFormat="1" ht="25.5">
      <c r="A754" s="42">
        <v>2201176</v>
      </c>
      <c r="B754" s="27" t="s">
        <v>2251</v>
      </c>
      <c r="C754" s="145">
        <v>78.23</v>
      </c>
      <c r="D754" s="145"/>
      <c r="E754" s="27"/>
      <c r="F754" s="145" t="s">
        <v>98</v>
      </c>
      <c r="G754" s="261" t="s">
        <v>241</v>
      </c>
      <c r="H754" s="44"/>
      <c r="I754" s="119"/>
      <c r="J754" s="119"/>
      <c r="K754" s="44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s="47" customFormat="1" ht="25.5">
      <c r="A755" s="42">
        <v>2201177</v>
      </c>
      <c r="B755" s="27" t="s">
        <v>2251</v>
      </c>
      <c r="C755" s="145">
        <v>78.23</v>
      </c>
      <c r="D755" s="145"/>
      <c r="E755" s="27"/>
      <c r="F755" s="145" t="s">
        <v>98</v>
      </c>
      <c r="G755" s="261" t="s">
        <v>241</v>
      </c>
      <c r="H755" s="44"/>
      <c r="I755" s="119"/>
      <c r="J755" s="119"/>
      <c r="K755" s="44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s="47" customFormat="1" ht="25.5">
      <c r="A756" s="42">
        <v>2201178</v>
      </c>
      <c r="B756" s="57" t="s">
        <v>2252</v>
      </c>
      <c r="C756" s="145">
        <v>78.23</v>
      </c>
      <c r="D756" s="145"/>
      <c r="E756" s="27"/>
      <c r="F756" s="145" t="s">
        <v>98</v>
      </c>
      <c r="G756" s="261" t="s">
        <v>241</v>
      </c>
      <c r="H756" s="44"/>
      <c r="I756" s="119"/>
      <c r="J756" s="119"/>
      <c r="K756" s="44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s="47" customFormat="1" ht="25.5">
      <c r="A757" s="42">
        <v>2201179</v>
      </c>
      <c r="B757" s="57" t="s">
        <v>2252</v>
      </c>
      <c r="C757" s="145">
        <v>78.23</v>
      </c>
      <c r="D757" s="145"/>
      <c r="E757" s="27"/>
      <c r="F757" s="145" t="s">
        <v>98</v>
      </c>
      <c r="G757" s="261" t="s">
        <v>241</v>
      </c>
      <c r="H757" s="44"/>
      <c r="I757" s="119"/>
      <c r="J757" s="119"/>
      <c r="K757" s="44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s="47" customFormat="1" ht="25.5">
      <c r="A758" s="42">
        <v>2201180</v>
      </c>
      <c r="B758" s="57" t="s">
        <v>2253</v>
      </c>
      <c r="C758" s="145">
        <v>78.23</v>
      </c>
      <c r="D758" s="145"/>
      <c r="E758" s="27"/>
      <c r="F758" s="145" t="s">
        <v>98</v>
      </c>
      <c r="G758" s="261" t="s">
        <v>241</v>
      </c>
      <c r="H758" s="44"/>
      <c r="I758" s="119"/>
      <c r="J758" s="119"/>
      <c r="K758" s="44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s="47" customFormat="1" ht="25.5">
      <c r="A759" s="42">
        <v>2201181</v>
      </c>
      <c r="B759" s="57" t="s">
        <v>2253</v>
      </c>
      <c r="C759" s="145">
        <v>78.23</v>
      </c>
      <c r="D759" s="145"/>
      <c r="E759" s="27"/>
      <c r="F759" s="145" t="s">
        <v>98</v>
      </c>
      <c r="G759" s="261" t="s">
        <v>241</v>
      </c>
      <c r="H759" s="44"/>
      <c r="I759" s="119"/>
      <c r="J759" s="119"/>
      <c r="K759" s="44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s="158" customFormat="1" ht="38.25">
      <c r="A760" s="157">
        <v>2201182</v>
      </c>
      <c r="B760" s="191" t="s">
        <v>2254</v>
      </c>
      <c r="C760" s="140">
        <v>163</v>
      </c>
      <c r="D760" s="140"/>
      <c r="E760" s="192"/>
      <c r="F760" s="145" t="s">
        <v>98</v>
      </c>
      <c r="G760" s="261" t="s">
        <v>241</v>
      </c>
      <c r="H760" s="44"/>
      <c r="I760" s="186"/>
      <c r="J760" s="187"/>
      <c r="K760" s="188"/>
      <c r="L760" s="172"/>
      <c r="M760" s="172"/>
      <c r="N760" s="172"/>
      <c r="O760" s="172"/>
      <c r="P760" s="172"/>
      <c r="Q760" s="172"/>
      <c r="R760" s="172"/>
      <c r="S760" s="172"/>
      <c r="T760" s="172"/>
      <c r="U760" s="172"/>
    </row>
    <row r="761" spans="1:21" s="158" customFormat="1" ht="39" thickBot="1">
      <c r="A761" s="157">
        <v>2201183</v>
      </c>
      <c r="B761" s="191" t="s">
        <v>2255</v>
      </c>
      <c r="C761" s="140">
        <v>163</v>
      </c>
      <c r="D761" s="140"/>
      <c r="E761" s="192"/>
      <c r="F761" s="145" t="s">
        <v>98</v>
      </c>
      <c r="G761" s="261" t="s">
        <v>241</v>
      </c>
      <c r="H761" s="44"/>
      <c r="I761" s="186"/>
      <c r="J761" s="187"/>
      <c r="K761" s="188"/>
      <c r="L761" s="172"/>
      <c r="M761" s="172"/>
      <c r="N761" s="172"/>
      <c r="O761" s="172"/>
      <c r="P761" s="172"/>
      <c r="Q761" s="172"/>
      <c r="R761" s="172"/>
      <c r="S761" s="172"/>
      <c r="T761" s="172"/>
      <c r="U761" s="172"/>
    </row>
    <row r="762" spans="1:21" s="47" customFormat="1" ht="25.5">
      <c r="A762" s="42">
        <v>2201184</v>
      </c>
      <c r="B762" s="194" t="s">
        <v>2258</v>
      </c>
      <c r="C762" s="42" t="s">
        <v>2257</v>
      </c>
      <c r="D762" s="193">
        <v>45007</v>
      </c>
      <c r="E762" s="193"/>
      <c r="F762" s="145" t="s">
        <v>119</v>
      </c>
      <c r="G762" s="261" t="s">
        <v>241</v>
      </c>
      <c r="H762" s="4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s="47" customFormat="1" ht="25.5">
      <c r="A763" s="42">
        <v>2201185</v>
      </c>
      <c r="B763" s="27" t="s">
        <v>2076</v>
      </c>
      <c r="C763" s="42" t="s">
        <v>2257</v>
      </c>
      <c r="D763" s="193">
        <v>45007</v>
      </c>
      <c r="E763" s="193"/>
      <c r="F763" s="145" t="s">
        <v>119</v>
      </c>
      <c r="G763" s="261" t="s">
        <v>241</v>
      </c>
      <c r="H763" s="4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s="47" customFormat="1" ht="25.5">
      <c r="A764" s="42">
        <v>2201186</v>
      </c>
      <c r="B764" s="27" t="s">
        <v>2076</v>
      </c>
      <c r="C764" s="42" t="s">
        <v>2257</v>
      </c>
      <c r="D764" s="193">
        <v>45007</v>
      </c>
      <c r="E764" s="193"/>
      <c r="F764" s="145" t="s">
        <v>119</v>
      </c>
      <c r="G764" s="261" t="s">
        <v>241</v>
      </c>
      <c r="H764" s="4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s="47" customFormat="1" ht="25.5">
      <c r="A765" s="42">
        <v>2201187</v>
      </c>
      <c r="B765" s="27" t="s">
        <v>2076</v>
      </c>
      <c r="C765" s="42" t="s">
        <v>2257</v>
      </c>
      <c r="D765" s="193">
        <v>45007</v>
      </c>
      <c r="E765" s="193"/>
      <c r="F765" s="145" t="s">
        <v>119</v>
      </c>
      <c r="G765" s="261" t="s">
        <v>241</v>
      </c>
      <c r="H765" s="4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s="47" customFormat="1" ht="25.5">
      <c r="A766" s="42">
        <v>2201188</v>
      </c>
      <c r="B766" s="27" t="s">
        <v>1547</v>
      </c>
      <c r="C766" s="42" t="s">
        <v>2259</v>
      </c>
      <c r="D766" s="193">
        <v>45007</v>
      </c>
      <c r="E766" s="193"/>
      <c r="F766" s="145" t="s">
        <v>119</v>
      </c>
      <c r="G766" s="261" t="s">
        <v>241</v>
      </c>
      <c r="H766" s="4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s="47" customFormat="1" ht="25.5">
      <c r="A767" s="42">
        <v>2201189</v>
      </c>
      <c r="B767" s="27" t="s">
        <v>2260</v>
      </c>
      <c r="C767" s="42" t="s">
        <v>2259</v>
      </c>
      <c r="D767" s="193">
        <v>45007</v>
      </c>
      <c r="E767" s="193"/>
      <c r="F767" s="145" t="s">
        <v>119</v>
      </c>
      <c r="G767" s="261" t="s">
        <v>241</v>
      </c>
      <c r="H767" s="4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s="47" customFormat="1" ht="25.5">
      <c r="A768" s="42">
        <v>2201190</v>
      </c>
      <c r="B768" s="44" t="s">
        <v>2261</v>
      </c>
      <c r="C768" s="42" t="s">
        <v>2259</v>
      </c>
      <c r="D768" s="193">
        <v>45007</v>
      </c>
      <c r="E768" s="193"/>
      <c r="F768" s="145" t="s">
        <v>119</v>
      </c>
      <c r="G768" s="261" t="s">
        <v>241</v>
      </c>
      <c r="H768" s="4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s="158" customFormat="1" ht="109.5" customHeight="1">
      <c r="A769" s="157">
        <v>2201191</v>
      </c>
      <c r="B769" s="143" t="s">
        <v>2239</v>
      </c>
      <c r="C769" s="140" t="s">
        <v>2240</v>
      </c>
      <c r="D769" s="160">
        <v>45253</v>
      </c>
      <c r="E769" s="160"/>
      <c r="F769" s="146" t="s">
        <v>80</v>
      </c>
      <c r="G769" s="261" t="s">
        <v>241</v>
      </c>
      <c r="H769" s="44"/>
      <c r="I769" s="186"/>
      <c r="J769" s="187"/>
      <c r="K769" s="188"/>
      <c r="L769" s="172"/>
      <c r="M769" s="172"/>
      <c r="N769" s="172"/>
      <c r="O769" s="172"/>
      <c r="P769" s="172"/>
      <c r="Q769" s="172"/>
      <c r="R769" s="172"/>
      <c r="S769" s="172"/>
      <c r="T769" s="172"/>
      <c r="U769" s="172"/>
    </row>
    <row r="770" spans="1:21" s="47" customFormat="1" ht="109.5" customHeight="1">
      <c r="A770" s="42">
        <v>2201192</v>
      </c>
      <c r="B770" s="57" t="s">
        <v>2239</v>
      </c>
      <c r="C770" s="27"/>
      <c r="D770" s="27" t="s">
        <v>2241</v>
      </c>
      <c r="E770" s="31">
        <v>45253</v>
      </c>
      <c r="F770" s="146" t="s">
        <v>80</v>
      </c>
      <c r="G770" s="261" t="s">
        <v>241</v>
      </c>
      <c r="H770" s="44"/>
      <c r="I770" s="119"/>
      <c r="J770" s="119"/>
      <c r="K770" s="44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s="47" customFormat="1" ht="109.5" customHeight="1">
      <c r="A771" s="42">
        <v>2201193</v>
      </c>
      <c r="B771" s="57" t="s">
        <v>2239</v>
      </c>
      <c r="C771" s="27"/>
      <c r="D771" s="27" t="s">
        <v>2242</v>
      </c>
      <c r="E771" s="31">
        <v>45253</v>
      </c>
      <c r="F771" s="146" t="s">
        <v>80</v>
      </c>
      <c r="G771" s="261" t="s">
        <v>241</v>
      </c>
      <c r="H771" s="44"/>
      <c r="I771" s="119"/>
      <c r="J771" s="119"/>
      <c r="K771" s="44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s="47" customFormat="1" ht="109.5" customHeight="1">
      <c r="A772" s="42">
        <v>2201194</v>
      </c>
      <c r="B772" s="57" t="s">
        <v>2239</v>
      </c>
      <c r="C772" s="27" t="s">
        <v>2243</v>
      </c>
      <c r="D772" s="31">
        <v>45253</v>
      </c>
      <c r="E772" s="31"/>
      <c r="F772" s="146" t="s">
        <v>80</v>
      </c>
      <c r="G772" s="261" t="s">
        <v>241</v>
      </c>
      <c r="H772" s="44"/>
      <c r="I772" s="119"/>
      <c r="J772" s="119"/>
      <c r="K772" s="44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s="47" customFormat="1" ht="38.25">
      <c r="A773" s="42">
        <v>2201195</v>
      </c>
      <c r="B773" s="57" t="s">
        <v>2239</v>
      </c>
      <c r="C773" s="27" t="s">
        <v>2244</v>
      </c>
      <c r="D773" s="31">
        <v>45253</v>
      </c>
      <c r="E773" s="31"/>
      <c r="F773" s="146" t="s">
        <v>80</v>
      </c>
      <c r="G773" s="261" t="s">
        <v>241</v>
      </c>
      <c r="H773" s="44"/>
      <c r="I773" s="119"/>
      <c r="J773" s="119"/>
      <c r="K773" s="44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s="47" customFormat="1" ht="38.25">
      <c r="A774" s="42">
        <v>2201196</v>
      </c>
      <c r="B774" s="57" t="s">
        <v>2239</v>
      </c>
      <c r="C774" s="31" t="s">
        <v>2245</v>
      </c>
      <c r="D774" s="31">
        <v>45253</v>
      </c>
      <c r="E774" s="31"/>
      <c r="F774" s="146" t="s">
        <v>80</v>
      </c>
      <c r="G774" s="261" t="s">
        <v>241</v>
      </c>
      <c r="H774" s="44"/>
      <c r="I774" s="119"/>
      <c r="J774" s="119"/>
      <c r="K774" s="44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s="47" customFormat="1" ht="25.5">
      <c r="A775" s="42">
        <v>2201197</v>
      </c>
      <c r="B775" s="57" t="s">
        <v>2246</v>
      </c>
      <c r="C775" s="27" t="s">
        <v>1008</v>
      </c>
      <c r="D775" s="31">
        <v>45287</v>
      </c>
      <c r="E775" s="31"/>
      <c r="F775" s="146" t="s">
        <v>80</v>
      </c>
      <c r="G775" s="261" t="s">
        <v>241</v>
      </c>
      <c r="H775" s="44"/>
      <c r="I775" s="119"/>
      <c r="J775" s="119"/>
      <c r="K775" s="44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s="47" customFormat="1" ht="38.25">
      <c r="A776" s="42">
        <v>2201198</v>
      </c>
      <c r="B776" s="57" t="s">
        <v>2032</v>
      </c>
      <c r="C776" s="50" t="s">
        <v>2033</v>
      </c>
      <c r="D776" s="152">
        <v>45289</v>
      </c>
      <c r="E776" s="152"/>
      <c r="F776" s="146" t="s">
        <v>80</v>
      </c>
      <c r="G776" s="261" t="s">
        <v>241</v>
      </c>
      <c r="H776" s="73"/>
      <c r="I776" s="119"/>
      <c r="J776" s="119"/>
      <c r="K776" s="44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s="47" customFormat="1" ht="78.75" customHeight="1">
      <c r="A777" s="42">
        <v>2201199</v>
      </c>
      <c r="B777" s="57" t="s">
        <v>1546</v>
      </c>
      <c r="C777" s="27" t="s">
        <v>2262</v>
      </c>
      <c r="D777" s="193">
        <v>45007</v>
      </c>
      <c r="E777" s="193"/>
      <c r="F777" s="146" t="s">
        <v>80</v>
      </c>
      <c r="G777" s="261" t="s">
        <v>241</v>
      </c>
      <c r="H777" s="4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s="47" customFormat="1" ht="78.75" customHeight="1">
      <c r="A778" s="42">
        <v>2201200</v>
      </c>
      <c r="B778" s="57" t="s">
        <v>1546</v>
      </c>
      <c r="C778" s="27" t="s">
        <v>2262</v>
      </c>
      <c r="D778" s="193">
        <v>45007</v>
      </c>
      <c r="E778" s="193"/>
      <c r="F778" s="146" t="s">
        <v>80</v>
      </c>
      <c r="G778" s="261" t="s">
        <v>241</v>
      </c>
      <c r="H778" s="4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s="47" customFormat="1" ht="78.75" customHeight="1">
      <c r="A779" s="42">
        <v>2201201</v>
      </c>
      <c r="B779" s="57" t="s">
        <v>1546</v>
      </c>
      <c r="C779" s="27" t="s">
        <v>2262</v>
      </c>
      <c r="D779" s="193">
        <v>45007</v>
      </c>
      <c r="E779" s="193"/>
      <c r="F779" s="146" t="s">
        <v>80</v>
      </c>
      <c r="G779" s="261" t="s">
        <v>241</v>
      </c>
      <c r="H779" s="4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s="47" customFormat="1" ht="78.75" customHeight="1">
      <c r="A780" s="42">
        <v>2201202</v>
      </c>
      <c r="B780" s="57" t="s">
        <v>1546</v>
      </c>
      <c r="C780" s="27" t="s">
        <v>2262</v>
      </c>
      <c r="D780" s="193">
        <v>45007</v>
      </c>
      <c r="E780" s="193"/>
      <c r="F780" s="146" t="s">
        <v>80</v>
      </c>
      <c r="G780" s="261" t="s">
        <v>241</v>
      </c>
      <c r="H780" s="4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s="47" customFormat="1" ht="78.75" customHeight="1">
      <c r="A781" s="42">
        <v>2201203</v>
      </c>
      <c r="B781" s="57" t="s">
        <v>1546</v>
      </c>
      <c r="C781" s="27" t="s">
        <v>2262</v>
      </c>
      <c r="D781" s="193">
        <v>45007</v>
      </c>
      <c r="E781" s="193"/>
      <c r="F781" s="27" t="s">
        <v>80</v>
      </c>
      <c r="G781" s="261" t="s">
        <v>241</v>
      </c>
      <c r="H781" s="4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s="47" customFormat="1" ht="78.75" customHeight="1">
      <c r="A782" s="42">
        <v>2201204</v>
      </c>
      <c r="B782" s="57" t="s">
        <v>1546</v>
      </c>
      <c r="C782" s="27" t="s">
        <v>2262</v>
      </c>
      <c r="D782" s="193">
        <v>45007</v>
      </c>
      <c r="E782" s="193"/>
      <c r="F782" s="27" t="s">
        <v>80</v>
      </c>
      <c r="G782" s="261" t="s">
        <v>241</v>
      </c>
      <c r="H782" s="4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s="47" customFormat="1" ht="78.75" customHeight="1">
      <c r="A783" s="42">
        <v>2201205</v>
      </c>
      <c r="B783" s="57" t="s">
        <v>1546</v>
      </c>
      <c r="C783" s="27" t="s">
        <v>2262</v>
      </c>
      <c r="D783" s="193">
        <v>45007</v>
      </c>
      <c r="E783" s="193"/>
      <c r="F783" s="27" t="s">
        <v>80</v>
      </c>
      <c r="G783" s="261" t="s">
        <v>241</v>
      </c>
      <c r="H783" s="4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s="47" customFormat="1" ht="78.75" customHeight="1">
      <c r="A784" s="42">
        <v>2201206</v>
      </c>
      <c r="B784" s="57" t="s">
        <v>1546</v>
      </c>
      <c r="C784" s="27" t="s">
        <v>2262</v>
      </c>
      <c r="D784" s="193">
        <v>45007</v>
      </c>
      <c r="E784" s="193"/>
      <c r="F784" s="27" t="s">
        <v>80</v>
      </c>
      <c r="G784" s="261" t="s">
        <v>241</v>
      </c>
      <c r="H784" s="4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s="47" customFormat="1" ht="78.75" customHeight="1">
      <c r="A785" s="42">
        <v>2201207</v>
      </c>
      <c r="B785" s="57" t="s">
        <v>1546</v>
      </c>
      <c r="C785" s="27" t="s">
        <v>2262</v>
      </c>
      <c r="D785" s="193">
        <v>45007</v>
      </c>
      <c r="E785" s="193"/>
      <c r="F785" s="27" t="s">
        <v>80</v>
      </c>
      <c r="G785" s="261" t="s">
        <v>241</v>
      </c>
      <c r="H785" s="4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s="47" customFormat="1" ht="78.75" customHeight="1">
      <c r="A786" s="159">
        <v>2201208</v>
      </c>
      <c r="B786" s="123" t="s">
        <v>1546</v>
      </c>
      <c r="C786" s="140" t="s">
        <v>2262</v>
      </c>
      <c r="D786" s="193">
        <v>45007</v>
      </c>
      <c r="E786" s="193"/>
      <c r="F786" s="27" t="s">
        <v>80</v>
      </c>
      <c r="G786" s="261" t="s">
        <v>241</v>
      </c>
      <c r="H786" s="4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s="47" customFormat="1" ht="68.25" customHeight="1">
      <c r="A787" s="42">
        <v>2201209</v>
      </c>
      <c r="B787" s="27" t="s">
        <v>2247</v>
      </c>
      <c r="C787" s="27" t="s">
        <v>2263</v>
      </c>
      <c r="D787" s="27"/>
      <c r="E787" s="162"/>
      <c r="F787" s="27" t="s">
        <v>80</v>
      </c>
      <c r="G787" s="261" t="s">
        <v>241</v>
      </c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s="47" customFormat="1" ht="25.5">
      <c r="A788" s="42">
        <v>2201210</v>
      </c>
      <c r="B788" s="27" t="s">
        <v>2248</v>
      </c>
      <c r="C788" s="27" t="s">
        <v>2264</v>
      </c>
      <c r="D788" s="27"/>
      <c r="E788" s="162"/>
      <c r="F788" s="27" t="s">
        <v>80</v>
      </c>
      <c r="G788" s="261" t="s">
        <v>241</v>
      </c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</sheetData>
  <sheetProtection/>
  <mergeCells count="1">
    <mergeCell ref="A1:G1"/>
  </mergeCells>
  <printOptions/>
  <pageMargins left="0.3937007874015748" right="0.31496062992125984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5.75390625" style="0" customWidth="1"/>
    <col min="4" max="4" width="23.25390625" style="0" customWidth="1"/>
    <col min="5" max="5" width="16.125" style="0" customWidth="1"/>
    <col min="6" max="6" width="20.125" style="0" customWidth="1"/>
    <col min="7" max="7" width="19.375" style="18" customWidth="1"/>
    <col min="8" max="8" width="8.00390625" style="170" customWidth="1"/>
  </cols>
  <sheetData>
    <row r="1" spans="1:8" ht="47.25" customHeight="1">
      <c r="A1" s="281" t="s">
        <v>151</v>
      </c>
      <c r="B1" s="281"/>
      <c r="C1" s="281"/>
      <c r="D1" s="281"/>
      <c r="E1" s="281"/>
      <c r="F1" s="281"/>
      <c r="G1" s="281"/>
      <c r="H1" s="281"/>
    </row>
    <row r="3" spans="1:8" ht="126" customHeight="1">
      <c r="A3" s="26" t="s">
        <v>152</v>
      </c>
      <c r="B3" s="26" t="s">
        <v>153</v>
      </c>
      <c r="C3" s="32" t="s">
        <v>154</v>
      </c>
      <c r="D3" s="32" t="s">
        <v>1173</v>
      </c>
      <c r="E3" s="32" t="s">
        <v>2176</v>
      </c>
      <c r="F3" s="32" t="s">
        <v>538</v>
      </c>
      <c r="G3" s="26" t="s">
        <v>155</v>
      </c>
      <c r="H3" s="32" t="s">
        <v>156</v>
      </c>
    </row>
    <row r="4" spans="1:8" s="17" customFormat="1" ht="51">
      <c r="A4" s="27" t="s">
        <v>2156</v>
      </c>
      <c r="B4" s="27" t="s">
        <v>349</v>
      </c>
      <c r="C4" s="28" t="s">
        <v>2157</v>
      </c>
      <c r="D4" s="27" t="s">
        <v>350</v>
      </c>
      <c r="E4" s="27"/>
      <c r="F4" s="27"/>
      <c r="G4" s="151" t="s">
        <v>2085</v>
      </c>
      <c r="H4" s="27">
        <v>42</v>
      </c>
    </row>
    <row r="5" spans="1:8" s="17" customFormat="1" ht="51">
      <c r="A5" s="27" t="s">
        <v>352</v>
      </c>
      <c r="B5" s="27" t="s">
        <v>349</v>
      </c>
      <c r="C5" s="28"/>
      <c r="D5" s="27"/>
      <c r="E5" s="27"/>
      <c r="F5" s="27"/>
      <c r="G5" s="151" t="s">
        <v>1680</v>
      </c>
      <c r="H5" s="27"/>
    </row>
    <row r="6" spans="1:8" s="15" customFormat="1" ht="51">
      <c r="A6" s="16" t="s">
        <v>2158</v>
      </c>
      <c r="B6" s="16" t="s">
        <v>349</v>
      </c>
      <c r="C6" s="29" t="s">
        <v>2159</v>
      </c>
      <c r="D6" s="16" t="s">
        <v>451</v>
      </c>
      <c r="E6" s="16"/>
      <c r="F6" s="16"/>
      <c r="G6" s="26" t="s">
        <v>2086</v>
      </c>
      <c r="H6" s="16"/>
    </row>
    <row r="7" spans="1:8" s="15" customFormat="1" ht="51">
      <c r="A7" s="16" t="s">
        <v>106</v>
      </c>
      <c r="B7" s="16" t="s">
        <v>2160</v>
      </c>
      <c r="C7" s="29" t="s">
        <v>2161</v>
      </c>
      <c r="D7" s="16" t="s">
        <v>368</v>
      </c>
      <c r="E7" s="16"/>
      <c r="F7" s="16"/>
      <c r="G7" s="164" t="s">
        <v>1064</v>
      </c>
      <c r="H7" s="30">
        <v>9</v>
      </c>
    </row>
    <row r="8" spans="1:8" s="15" customFormat="1" ht="51">
      <c r="A8" s="16" t="s">
        <v>76</v>
      </c>
      <c r="B8" s="16" t="s">
        <v>349</v>
      </c>
      <c r="C8" s="29" t="s">
        <v>438</v>
      </c>
      <c r="D8" s="16" t="s">
        <v>366</v>
      </c>
      <c r="E8" s="16"/>
      <c r="F8" s="16"/>
      <c r="G8" s="164" t="s">
        <v>1511</v>
      </c>
      <c r="H8" s="30">
        <v>14.3</v>
      </c>
    </row>
    <row r="9" spans="1:8" s="15" customFormat="1" ht="51">
      <c r="A9" s="16" t="s">
        <v>30</v>
      </c>
      <c r="B9" s="16" t="s">
        <v>2162</v>
      </c>
      <c r="C9" s="29" t="s">
        <v>2163</v>
      </c>
      <c r="D9" s="16" t="s">
        <v>351</v>
      </c>
      <c r="E9" s="16"/>
      <c r="F9" s="16"/>
      <c r="G9" s="26" t="s">
        <v>2087</v>
      </c>
      <c r="H9" s="16">
        <v>5</v>
      </c>
    </row>
    <row r="10" spans="1:8" s="34" customFormat="1" ht="67.5" customHeight="1">
      <c r="A10" s="4" t="s">
        <v>2164</v>
      </c>
      <c r="B10" s="4" t="s">
        <v>349</v>
      </c>
      <c r="C10" s="33" t="s">
        <v>2165</v>
      </c>
      <c r="D10" s="4" t="s">
        <v>370</v>
      </c>
      <c r="E10" s="4"/>
      <c r="F10" s="4"/>
      <c r="G10" s="165" t="s">
        <v>866</v>
      </c>
      <c r="H10" s="167">
        <v>13</v>
      </c>
    </row>
    <row r="11" spans="1:8" s="34" customFormat="1" ht="51">
      <c r="A11" s="4" t="s">
        <v>2166</v>
      </c>
      <c r="B11" s="4" t="s">
        <v>2167</v>
      </c>
      <c r="C11" s="33" t="s">
        <v>2168</v>
      </c>
      <c r="D11" s="4" t="s">
        <v>365</v>
      </c>
      <c r="E11" s="4"/>
      <c r="F11" s="4"/>
      <c r="G11" s="23" t="s">
        <v>2088</v>
      </c>
      <c r="H11" s="35">
        <v>27</v>
      </c>
    </row>
    <row r="12" spans="1:8" s="34" customFormat="1" ht="63.75">
      <c r="A12" s="4" t="s">
        <v>2169</v>
      </c>
      <c r="B12" s="4" t="s">
        <v>353</v>
      </c>
      <c r="C12" s="33" t="s">
        <v>2170</v>
      </c>
      <c r="D12" s="4" t="s">
        <v>2089</v>
      </c>
      <c r="E12" s="4"/>
      <c r="F12" s="4"/>
      <c r="G12" s="23" t="s">
        <v>2090</v>
      </c>
      <c r="H12" s="35">
        <v>8</v>
      </c>
    </row>
    <row r="13" spans="1:8" s="25" customFormat="1" ht="51">
      <c r="A13" s="4" t="s">
        <v>342</v>
      </c>
      <c r="B13" s="4" t="s">
        <v>354</v>
      </c>
      <c r="C13" s="33" t="s">
        <v>439</v>
      </c>
      <c r="D13" s="27" t="s">
        <v>359</v>
      </c>
      <c r="E13" s="27"/>
      <c r="F13" s="27"/>
      <c r="G13" s="151" t="s">
        <v>1670</v>
      </c>
      <c r="H13" s="27">
        <v>111</v>
      </c>
    </row>
    <row r="14" spans="1:8" s="25" customFormat="1" ht="51">
      <c r="A14" s="27" t="s">
        <v>343</v>
      </c>
      <c r="B14" s="4" t="s">
        <v>355</v>
      </c>
      <c r="C14" s="28" t="s">
        <v>1093</v>
      </c>
      <c r="D14" s="27" t="s">
        <v>369</v>
      </c>
      <c r="E14" s="27"/>
      <c r="F14" s="27"/>
      <c r="G14" s="151" t="s">
        <v>1512</v>
      </c>
      <c r="H14" s="27">
        <v>201</v>
      </c>
    </row>
    <row r="15" spans="1:8" s="25" customFormat="1" ht="51">
      <c r="A15" s="27" t="s">
        <v>221</v>
      </c>
      <c r="B15" s="4" t="s">
        <v>347</v>
      </c>
      <c r="C15" s="28" t="s">
        <v>440</v>
      </c>
      <c r="D15" s="27" t="s">
        <v>363</v>
      </c>
      <c r="E15" s="27"/>
      <c r="F15" s="27"/>
      <c r="G15" s="151" t="s">
        <v>5</v>
      </c>
      <c r="H15" s="27">
        <v>40.5</v>
      </c>
    </row>
    <row r="16" spans="1:8" s="25" customFormat="1" ht="51">
      <c r="A16" s="27" t="s">
        <v>226</v>
      </c>
      <c r="B16" s="4" t="s">
        <v>356</v>
      </c>
      <c r="C16" s="28" t="s">
        <v>441</v>
      </c>
      <c r="D16" s="27" t="s">
        <v>362</v>
      </c>
      <c r="E16" s="27"/>
      <c r="F16" s="27"/>
      <c r="G16" s="151" t="s">
        <v>1186</v>
      </c>
      <c r="H16" s="27">
        <v>37.9</v>
      </c>
    </row>
    <row r="17" spans="1:8" s="39" customFormat="1" ht="51">
      <c r="A17" s="27" t="s">
        <v>2171</v>
      </c>
      <c r="B17" s="37" t="s">
        <v>2167</v>
      </c>
      <c r="C17" s="38" t="s">
        <v>2172</v>
      </c>
      <c r="D17" s="37" t="s">
        <v>364</v>
      </c>
      <c r="E17" s="37"/>
      <c r="F17" s="37"/>
      <c r="G17" s="155" t="s">
        <v>2091</v>
      </c>
      <c r="H17" s="37">
        <v>18</v>
      </c>
    </row>
    <row r="18" spans="1:8" s="40" customFormat="1" ht="51">
      <c r="A18" s="35" t="s">
        <v>2173</v>
      </c>
      <c r="B18" s="35" t="s">
        <v>2174</v>
      </c>
      <c r="C18" s="36" t="s">
        <v>2175</v>
      </c>
      <c r="D18" s="35" t="s">
        <v>815</v>
      </c>
      <c r="E18" s="35"/>
      <c r="F18" s="35"/>
      <c r="G18" s="23" t="s">
        <v>2092</v>
      </c>
      <c r="H18" s="35">
        <v>46</v>
      </c>
    </row>
    <row r="19" spans="1:8" s="8" customFormat="1" ht="51">
      <c r="A19" s="27" t="s">
        <v>344</v>
      </c>
      <c r="B19" s="27" t="s">
        <v>345</v>
      </c>
      <c r="C19" s="28" t="s">
        <v>1094</v>
      </c>
      <c r="D19" s="31" t="s">
        <v>360</v>
      </c>
      <c r="E19" s="27"/>
      <c r="F19" s="27"/>
      <c r="G19" s="151" t="s">
        <v>2093</v>
      </c>
      <c r="H19" s="27">
        <v>53</v>
      </c>
    </row>
    <row r="20" spans="1:8" s="17" customFormat="1" ht="63.75">
      <c r="A20" s="27" t="s">
        <v>346</v>
      </c>
      <c r="B20" s="27" t="s">
        <v>357</v>
      </c>
      <c r="C20" s="28" t="s">
        <v>442</v>
      </c>
      <c r="D20" s="27" t="s">
        <v>1483</v>
      </c>
      <c r="E20" s="27"/>
      <c r="F20" s="27"/>
      <c r="G20" s="151" t="s">
        <v>2094</v>
      </c>
      <c r="H20" s="27">
        <v>40</v>
      </c>
    </row>
    <row r="21" spans="1:8" s="17" customFormat="1" ht="73.5" customHeight="1">
      <c r="A21" s="27" t="s">
        <v>55</v>
      </c>
      <c r="B21" s="27" t="s">
        <v>2095</v>
      </c>
      <c r="C21" s="28" t="s">
        <v>443</v>
      </c>
      <c r="D21" s="27" t="s">
        <v>361</v>
      </c>
      <c r="E21" s="27"/>
      <c r="F21" s="27"/>
      <c r="G21" s="151" t="s">
        <v>2096</v>
      </c>
      <c r="H21" s="27">
        <v>61</v>
      </c>
    </row>
    <row r="22" spans="1:8" s="8" customFormat="1" ht="63.75">
      <c r="A22" s="27" t="s">
        <v>1096</v>
      </c>
      <c r="B22" s="27" t="s">
        <v>348</v>
      </c>
      <c r="C22" s="28" t="s">
        <v>1095</v>
      </c>
      <c r="D22" s="27" t="s">
        <v>358</v>
      </c>
      <c r="E22" s="27"/>
      <c r="F22" s="27"/>
      <c r="G22" s="151" t="s">
        <v>2097</v>
      </c>
      <c r="H22" s="27">
        <v>37</v>
      </c>
    </row>
    <row r="23" spans="1:9" s="8" customFormat="1" ht="51">
      <c r="A23" s="27" t="s">
        <v>1040</v>
      </c>
      <c r="B23" s="27" t="s">
        <v>1041</v>
      </c>
      <c r="C23" s="28" t="s">
        <v>1097</v>
      </c>
      <c r="D23" s="27" t="s">
        <v>1042</v>
      </c>
      <c r="E23" s="27">
        <v>300</v>
      </c>
      <c r="F23" s="41">
        <v>1</v>
      </c>
      <c r="G23" s="151" t="s">
        <v>1043</v>
      </c>
      <c r="H23" s="27">
        <v>76</v>
      </c>
      <c r="I23" s="11"/>
    </row>
    <row r="24" spans="1:8" ht="12.75">
      <c r="A24" s="6"/>
      <c r="B24" s="6"/>
      <c r="C24" s="13"/>
      <c r="D24" s="6"/>
      <c r="E24" s="6"/>
      <c r="F24" s="6"/>
      <c r="G24" s="166"/>
      <c r="H24" s="168"/>
    </row>
    <row r="25" spans="1:8" ht="12.75">
      <c r="A25" s="6"/>
      <c r="B25" s="6"/>
      <c r="C25" s="13"/>
      <c r="D25" s="6"/>
      <c r="E25" s="6"/>
      <c r="F25" s="6"/>
      <c r="G25" s="166"/>
      <c r="H25" s="168"/>
    </row>
    <row r="26" spans="1:8" ht="12.75">
      <c r="A26" s="6"/>
      <c r="B26" s="6"/>
      <c r="C26" s="13"/>
      <c r="D26" s="6"/>
      <c r="E26" s="6"/>
      <c r="F26" s="6"/>
      <c r="G26" s="166"/>
      <c r="H26" s="168"/>
    </row>
    <row r="27" spans="1:8" ht="12.75">
      <c r="A27" s="6"/>
      <c r="B27" s="6"/>
      <c r="C27" s="13"/>
      <c r="D27" s="6"/>
      <c r="E27" s="6"/>
      <c r="F27" s="6"/>
      <c r="G27" s="166"/>
      <c r="H27" s="168"/>
    </row>
    <row r="28" spans="1:8" ht="12.75">
      <c r="A28" s="6"/>
      <c r="B28" s="6"/>
      <c r="C28" s="13"/>
      <c r="D28" s="6"/>
      <c r="E28" s="6"/>
      <c r="F28" s="6"/>
      <c r="G28" s="166"/>
      <c r="H28" s="168"/>
    </row>
    <row r="29" spans="1:8" ht="12.75">
      <c r="A29" s="6"/>
      <c r="B29" s="6"/>
      <c r="C29" s="13"/>
      <c r="D29" s="6"/>
      <c r="E29" s="6"/>
      <c r="F29" s="6"/>
      <c r="G29" s="166"/>
      <c r="H29" s="168"/>
    </row>
    <row r="30" spans="1:8" ht="12.75">
      <c r="A30" s="6"/>
      <c r="B30" s="6"/>
      <c r="C30" s="13"/>
      <c r="D30" s="6"/>
      <c r="E30" s="6"/>
      <c r="F30" s="6"/>
      <c r="G30" s="166"/>
      <c r="H30" s="168"/>
    </row>
    <row r="31" spans="1:8" ht="12.75">
      <c r="A31" s="6"/>
      <c r="B31" s="6"/>
      <c r="C31" s="13"/>
      <c r="D31" s="6"/>
      <c r="E31" s="6"/>
      <c r="F31" s="6"/>
      <c r="G31" s="166"/>
      <c r="H31" s="168"/>
    </row>
    <row r="32" spans="1:8" ht="12.75">
      <c r="A32" s="3"/>
      <c r="B32" s="6"/>
      <c r="C32" s="13"/>
      <c r="D32" s="3"/>
      <c r="E32" s="3"/>
      <c r="F32" s="3"/>
      <c r="G32" s="22"/>
      <c r="H32" s="169"/>
    </row>
    <row r="33" spans="1:8" ht="12.75">
      <c r="A33" s="3"/>
      <c r="B33" s="6"/>
      <c r="C33" s="13"/>
      <c r="D33" s="3"/>
      <c r="E33" s="3"/>
      <c r="F33" s="3"/>
      <c r="G33" s="22"/>
      <c r="H33" s="169"/>
    </row>
    <row r="34" spans="1:8" ht="12.75">
      <c r="A34" s="3"/>
      <c r="B34" s="6"/>
      <c r="C34" s="13"/>
      <c r="D34" s="3"/>
      <c r="E34" s="3"/>
      <c r="F34" s="3"/>
      <c r="G34" s="22"/>
      <c r="H34" s="169"/>
    </row>
    <row r="35" spans="1:8" ht="12.75">
      <c r="A35" s="3"/>
      <c r="B35" s="6"/>
      <c r="C35" s="13"/>
      <c r="D35" s="3"/>
      <c r="E35" s="3"/>
      <c r="F35" s="3"/>
      <c r="G35" s="22"/>
      <c r="H35" s="169"/>
    </row>
    <row r="36" spans="1:8" ht="12.75">
      <c r="A36" s="3"/>
      <c r="B36" s="6"/>
      <c r="C36" s="13"/>
      <c r="D36" s="3"/>
      <c r="E36" s="3"/>
      <c r="F36" s="3"/>
      <c r="G36" s="22"/>
      <c r="H36" s="169"/>
    </row>
    <row r="37" spans="1:8" ht="12.75">
      <c r="A37" s="3"/>
      <c r="B37" s="6"/>
      <c r="C37" s="13"/>
      <c r="D37" s="3"/>
      <c r="E37" s="3"/>
      <c r="F37" s="3"/>
      <c r="G37" s="22"/>
      <c r="H37" s="169"/>
    </row>
    <row r="38" spans="1:8" ht="12.75">
      <c r="A38" s="3"/>
      <c r="B38" s="6"/>
      <c r="C38" s="13"/>
      <c r="D38" s="3"/>
      <c r="E38" s="3"/>
      <c r="F38" s="3"/>
      <c r="G38" s="22"/>
      <c r="H38" s="169"/>
    </row>
    <row r="39" spans="1:8" ht="12.75">
      <c r="A39" s="3"/>
      <c r="B39" s="6"/>
      <c r="C39" s="13"/>
      <c r="D39" s="3"/>
      <c r="E39" s="3"/>
      <c r="F39" s="3"/>
      <c r="G39" s="22"/>
      <c r="H39" s="169"/>
    </row>
    <row r="40" spans="1:8" ht="12.75">
      <c r="A40" s="3"/>
      <c r="B40" s="6"/>
      <c r="C40" s="13"/>
      <c r="D40" s="3"/>
      <c r="E40" s="3"/>
      <c r="F40" s="3"/>
      <c r="G40" s="22"/>
      <c r="H40" s="169"/>
    </row>
    <row r="41" spans="1:8" ht="12.75">
      <c r="A41" s="3"/>
      <c r="B41" s="6"/>
      <c r="C41" s="13"/>
      <c r="D41" s="3"/>
      <c r="E41" s="3"/>
      <c r="F41" s="3"/>
      <c r="G41" s="22"/>
      <c r="H41" s="169"/>
    </row>
    <row r="42" spans="1:8" ht="12.75">
      <c r="A42" s="3"/>
      <c r="B42" s="6"/>
      <c r="C42" s="13"/>
      <c r="D42" s="3"/>
      <c r="E42" s="3"/>
      <c r="F42" s="3"/>
      <c r="G42" s="22"/>
      <c r="H42" s="169"/>
    </row>
    <row r="43" spans="1:8" ht="12.75">
      <c r="A43" s="3"/>
      <c r="B43" s="6"/>
      <c r="C43" s="13"/>
      <c r="D43" s="3"/>
      <c r="E43" s="3"/>
      <c r="F43" s="3"/>
      <c r="G43" s="22"/>
      <c r="H43" s="169"/>
    </row>
    <row r="44" spans="1:8" ht="12.75">
      <c r="A44" s="3"/>
      <c r="B44" s="3"/>
      <c r="C44" s="13"/>
      <c r="D44" s="3"/>
      <c r="E44" s="3"/>
      <c r="F44" s="3"/>
      <c r="G44" s="22"/>
      <c r="H44" s="169"/>
    </row>
    <row r="45" spans="1:8" ht="12.75">
      <c r="A45" s="3"/>
      <c r="B45" s="3"/>
      <c r="C45" s="13"/>
      <c r="D45" s="3"/>
      <c r="E45" s="3"/>
      <c r="F45" s="3"/>
      <c r="G45" s="22"/>
      <c r="H45" s="169"/>
    </row>
    <row r="46" spans="1:8" ht="12.75">
      <c r="A46" s="3"/>
      <c r="B46" s="3"/>
      <c r="C46" s="13"/>
      <c r="D46" s="3"/>
      <c r="E46" s="3"/>
      <c r="F46" s="3"/>
      <c r="G46" s="22"/>
      <c r="H46" s="169"/>
    </row>
    <row r="47" spans="1:8" ht="12.75">
      <c r="A47" s="3"/>
      <c r="B47" s="3"/>
      <c r="C47" s="13"/>
      <c r="D47" s="3"/>
      <c r="E47" s="3"/>
      <c r="F47" s="3"/>
      <c r="G47" s="22"/>
      <c r="H47" s="169"/>
    </row>
    <row r="48" spans="1:8" ht="12.75">
      <c r="A48" s="3"/>
      <c r="B48" s="3"/>
      <c r="C48" s="13"/>
      <c r="D48" s="3"/>
      <c r="E48" s="3"/>
      <c r="F48" s="3"/>
      <c r="G48" s="22"/>
      <c r="H48" s="169"/>
    </row>
    <row r="49" spans="1:8" ht="12.75">
      <c r="A49" s="3"/>
      <c r="B49" s="3"/>
      <c r="C49" s="13"/>
      <c r="D49" s="3"/>
      <c r="E49" s="3"/>
      <c r="F49" s="3"/>
      <c r="G49" s="22"/>
      <c r="H49" s="169"/>
    </row>
    <row r="50" spans="1:8" ht="12.75">
      <c r="A50" s="3"/>
      <c r="B50" s="3"/>
      <c r="C50" s="13"/>
      <c r="D50" s="3"/>
      <c r="E50" s="3"/>
      <c r="F50" s="3"/>
      <c r="G50" s="22"/>
      <c r="H50" s="169"/>
    </row>
    <row r="51" spans="1:8" ht="12.75">
      <c r="A51" s="3"/>
      <c r="B51" s="3"/>
      <c r="C51" s="13"/>
      <c r="D51" s="3"/>
      <c r="E51" s="3"/>
      <c r="F51" s="3"/>
      <c r="G51" s="22"/>
      <c r="H51" s="169"/>
    </row>
    <row r="52" spans="1:8" ht="12.75">
      <c r="A52" s="3"/>
      <c r="B52" s="3"/>
      <c r="C52" s="3"/>
      <c r="D52" s="3"/>
      <c r="E52" s="3"/>
      <c r="F52" s="3"/>
      <c r="G52" s="22"/>
      <c r="H52" s="169"/>
    </row>
    <row r="53" spans="1:8" ht="12.75">
      <c r="A53" s="3"/>
      <c r="B53" s="3"/>
      <c r="C53" s="3"/>
      <c r="D53" s="3"/>
      <c r="E53" s="3"/>
      <c r="F53" s="3"/>
      <c r="G53" s="22"/>
      <c r="H53" s="169"/>
    </row>
    <row r="54" spans="1:8" ht="12.75">
      <c r="A54" s="3"/>
      <c r="B54" s="3"/>
      <c r="C54" s="3"/>
      <c r="D54" s="3"/>
      <c r="E54" s="3"/>
      <c r="F54" s="3"/>
      <c r="G54" s="22"/>
      <c r="H54" s="169"/>
    </row>
    <row r="55" spans="1:8" ht="12.75">
      <c r="A55" s="3"/>
      <c r="B55" s="3"/>
      <c r="C55" s="3"/>
      <c r="D55" s="3"/>
      <c r="E55" s="3"/>
      <c r="F55" s="3"/>
      <c r="G55" s="22"/>
      <c r="H55" s="169"/>
    </row>
  </sheetData>
  <sheetProtection/>
  <mergeCells count="1">
    <mergeCell ref="A1:H1"/>
  </mergeCells>
  <printOptions/>
  <pageMargins left="0.17" right="0.16" top="0.3937007874015748" bottom="0.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Imuschestvo</cp:lastModifiedBy>
  <cp:lastPrinted>2024-03-11T09:47:04Z</cp:lastPrinted>
  <dcterms:created xsi:type="dcterms:W3CDTF">2013-01-10T11:00:21Z</dcterms:created>
  <dcterms:modified xsi:type="dcterms:W3CDTF">2024-04-05T01:53:58Z</dcterms:modified>
  <cp:category/>
  <cp:version/>
  <cp:contentType/>
  <cp:contentStatus/>
</cp:coreProperties>
</file>